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ani\Documents\משרד התיירות\ARRIVALS\"/>
    </mc:Choice>
  </mc:AlternateContent>
  <bookViews>
    <workbookView xWindow="0" yWindow="0" windowWidth="16815" windowHeight="7755" activeTab="22"/>
  </bookViews>
  <sheets>
    <sheet name="1" sheetId="1" r:id="rId1"/>
    <sheet name="מרץ" sheetId="3" state="hidden" r:id="rId2"/>
    <sheet name="אפריל" sheetId="4" state="hidden" r:id="rId3"/>
    <sheet name="מאי" sheetId="5" state="hidden" r:id="rId4"/>
    <sheet name="יוני" sheetId="6" state="hidden" r:id="rId5"/>
    <sheet name="יולי" sheetId="7" state="hidden" r:id="rId6"/>
    <sheet name="אוגוסט" sheetId="8" state="hidden" r:id="rId7"/>
    <sheet name="ספטמבר" sheetId="9" state="hidden" r:id="rId8"/>
    <sheet name="אוקטובר" sheetId="10" state="hidden" r:id="rId9"/>
    <sheet name="נובמבר" sheetId="11" state="hidden" r:id="rId10"/>
    <sheet name="דצמבר" sheetId="12" state="hidden" r:id="rId11"/>
    <sheet name="גיליון1" sheetId="13" state="hidden" r:id="rId12"/>
    <sheet name="2" sheetId="14" r:id="rId13"/>
    <sheet name="3" sheetId="16" r:id="rId14"/>
    <sheet name="4" sheetId="17" r:id="rId15"/>
    <sheet name="5" sheetId="18" r:id="rId16"/>
    <sheet name="6" sheetId="19" r:id="rId17"/>
    <sheet name="7" sheetId="20" r:id="rId18"/>
    <sheet name="8" sheetId="21" r:id="rId19"/>
    <sheet name="9" sheetId="22" r:id="rId20"/>
    <sheet name="10" sheetId="23" r:id="rId21"/>
    <sheet name="11" sheetId="24" r:id="rId22"/>
    <sheet name="12" sheetId="25" r:id="rId23"/>
  </sheets>
  <externalReferences>
    <externalReference r:id="rId24"/>
    <externalReference r:id="rId25"/>
  </externalReferences>
  <definedNames>
    <definedName name="_xlnm.Print_Area" localSheetId="14">'4'!$A$1:$K$96</definedName>
    <definedName name="_xlnm.Print_Titles" localSheetId="0">'1'!$1:$4</definedName>
    <definedName name="_xlnm.Print_Titles" localSheetId="6">אוגוסט!$1:$4</definedName>
    <definedName name="_xlnm.Print_Titles" localSheetId="8">אוקטובר!$1:$4</definedName>
    <definedName name="_xlnm.Print_Titles" localSheetId="2">אפריל!$1:$4</definedName>
    <definedName name="_xlnm.Print_Titles" localSheetId="10">דצמבר!$1:$4</definedName>
    <definedName name="_xlnm.Print_Titles" localSheetId="5">יולי!$1:$4</definedName>
    <definedName name="_xlnm.Print_Titles" localSheetId="4">יוני!$1:$4</definedName>
    <definedName name="_xlnm.Print_Titles" localSheetId="3">מאי!$1:$4</definedName>
    <definedName name="_xlnm.Print_Titles" localSheetId="1">מרץ!$1:$4</definedName>
    <definedName name="_xlnm.Print_Titles" localSheetId="9">נובמבר!$1:$4</definedName>
    <definedName name="_xlnm.Print_Titles" localSheetId="7">ספטמבר!$1:$4</definedName>
  </definedNames>
  <calcPr calcId="152511"/>
</workbook>
</file>

<file path=xl/calcChain.xml><?xml version="1.0" encoding="utf-8"?>
<calcChain xmlns="http://schemas.openxmlformats.org/spreadsheetml/2006/main">
  <c r="F8" i="25" l="1"/>
  <c r="E9" i="25"/>
  <c r="F9" i="25"/>
  <c r="E10" i="25"/>
  <c r="F10" i="25"/>
  <c r="E11" i="25"/>
  <c r="F11" i="25"/>
  <c r="E12" i="25"/>
  <c r="F12" i="25"/>
  <c r="E13" i="25"/>
  <c r="F13" i="25"/>
  <c r="E14" i="25"/>
  <c r="F14" i="25"/>
  <c r="E15" i="25"/>
  <c r="F15" i="25"/>
  <c r="E16" i="25"/>
  <c r="F16" i="25"/>
  <c r="E17" i="25"/>
  <c r="F17" i="25"/>
  <c r="E18" i="25"/>
  <c r="F18" i="25"/>
  <c r="E19" i="25"/>
  <c r="F19" i="25"/>
  <c r="F21" i="25"/>
  <c r="E22" i="25"/>
  <c r="F22" i="25"/>
  <c r="E23" i="25"/>
  <c r="F23" i="25"/>
  <c r="E24" i="25"/>
  <c r="F24" i="25"/>
  <c r="E25" i="25"/>
  <c r="F25" i="25"/>
  <c r="E28" i="25"/>
  <c r="F28" i="25"/>
  <c r="E29" i="25"/>
  <c r="F29" i="25"/>
  <c r="E30" i="25"/>
  <c r="F30" i="25"/>
  <c r="E31" i="25"/>
  <c r="F31" i="25"/>
  <c r="E32" i="25"/>
  <c r="F32" i="25"/>
  <c r="E33" i="25"/>
  <c r="F33" i="25"/>
  <c r="F36" i="25"/>
  <c r="E37" i="25"/>
  <c r="F37" i="25"/>
  <c r="E38" i="25"/>
  <c r="F38" i="25"/>
  <c r="E39" i="25"/>
  <c r="F39" i="25"/>
  <c r="E40" i="25"/>
  <c r="F40" i="25"/>
  <c r="E41" i="25"/>
  <c r="F41" i="25"/>
  <c r="E42" i="25"/>
  <c r="F42" i="25"/>
  <c r="E43" i="25"/>
  <c r="F43" i="25"/>
  <c r="E44" i="25"/>
  <c r="F44" i="25"/>
  <c r="E45" i="25"/>
  <c r="F45" i="25"/>
  <c r="E46" i="25"/>
  <c r="F46" i="25"/>
  <c r="E47" i="25"/>
  <c r="F47" i="25"/>
  <c r="E48" i="25"/>
  <c r="F48" i="25"/>
  <c r="E49" i="25"/>
  <c r="F49" i="25"/>
  <c r="E50" i="25"/>
  <c r="F50" i="25"/>
  <c r="E51" i="25"/>
  <c r="F51" i="25"/>
  <c r="E54" i="25"/>
  <c r="F54" i="25"/>
  <c r="E55" i="25"/>
  <c r="F55" i="25"/>
  <c r="E56" i="25"/>
  <c r="F56" i="25"/>
  <c r="E57" i="25"/>
  <c r="F57" i="25"/>
  <c r="E58" i="25"/>
  <c r="F58" i="25"/>
  <c r="E59" i="25"/>
  <c r="F59" i="25"/>
  <c r="E60" i="25"/>
  <c r="F60" i="25"/>
  <c r="E62" i="25"/>
  <c r="F62" i="25"/>
  <c r="E63" i="25"/>
  <c r="F63" i="25"/>
  <c r="E64" i="25"/>
  <c r="F64" i="25"/>
  <c r="E65" i="25"/>
  <c r="F65" i="25"/>
  <c r="E67" i="25"/>
  <c r="F67" i="25"/>
  <c r="E68" i="25"/>
  <c r="F68" i="25"/>
  <c r="E69" i="25"/>
  <c r="F69" i="25"/>
  <c r="E70" i="25"/>
  <c r="F70" i="25"/>
  <c r="E71" i="25"/>
  <c r="F71" i="25"/>
  <c r="E72" i="25"/>
  <c r="F72" i="25"/>
  <c r="E73" i="25"/>
  <c r="F73" i="25"/>
  <c r="E74" i="25"/>
  <c r="F74" i="25"/>
  <c r="E75" i="25"/>
  <c r="F75" i="25"/>
  <c r="E76" i="25"/>
  <c r="F76" i="25"/>
  <c r="E80" i="25"/>
  <c r="F80" i="25"/>
  <c r="E81" i="25"/>
  <c r="F81" i="25"/>
  <c r="E82" i="25"/>
  <c r="F82" i="25"/>
  <c r="E83" i="25"/>
  <c r="F83" i="25"/>
  <c r="E84" i="25"/>
  <c r="F84" i="25"/>
  <c r="E85" i="25"/>
  <c r="F85" i="25"/>
  <c r="E86" i="25"/>
  <c r="F86" i="25"/>
  <c r="E87" i="25"/>
  <c r="F87" i="25"/>
  <c r="E88" i="25"/>
  <c r="F88" i="25"/>
  <c r="E89" i="25"/>
  <c r="F89" i="25"/>
  <c r="E92" i="25"/>
  <c r="F92" i="25"/>
  <c r="E93" i="25"/>
  <c r="F93" i="25"/>
  <c r="E94" i="25"/>
  <c r="F94" i="25"/>
  <c r="E96" i="25"/>
  <c r="F96" i="25"/>
  <c r="B91" i="25"/>
  <c r="B79" i="25"/>
  <c r="F79" i="25" s="1"/>
  <c r="B77" i="25"/>
  <c r="B53" i="25"/>
  <c r="B27" i="25"/>
  <c r="B21" i="25"/>
  <c r="B8" i="25"/>
  <c r="B6" i="25" s="1"/>
  <c r="F6" i="25" l="1"/>
  <c r="F91" i="25"/>
  <c r="F77" i="25"/>
  <c r="F53" i="25"/>
  <c r="F27" i="25"/>
  <c r="B35" i="25"/>
  <c r="B5" i="25" s="1"/>
  <c r="B53" i="24"/>
  <c r="B35" i="24" s="1"/>
  <c r="B77" i="24"/>
  <c r="F5" i="25" l="1"/>
  <c r="E5" i="25"/>
  <c r="F35" i="25"/>
  <c r="E9" i="24"/>
  <c r="F9" i="24"/>
  <c r="E10" i="24"/>
  <c r="F10" i="24"/>
  <c r="E11" i="24"/>
  <c r="F11" i="24"/>
  <c r="E12" i="24"/>
  <c r="F12" i="24"/>
  <c r="E13" i="24"/>
  <c r="F13" i="24"/>
  <c r="E14" i="24"/>
  <c r="F14" i="24"/>
  <c r="E15" i="24"/>
  <c r="F15" i="24"/>
  <c r="E16" i="24"/>
  <c r="F16" i="24"/>
  <c r="E17" i="24"/>
  <c r="F17" i="24"/>
  <c r="E18" i="24"/>
  <c r="F18" i="24"/>
  <c r="E19" i="24"/>
  <c r="F19" i="24"/>
  <c r="E22" i="24"/>
  <c r="F22" i="24"/>
  <c r="E23" i="24"/>
  <c r="F23" i="24"/>
  <c r="E24" i="24"/>
  <c r="F24" i="24"/>
  <c r="E25" i="24"/>
  <c r="F25" i="24"/>
  <c r="E28" i="24"/>
  <c r="F28" i="24"/>
  <c r="E29" i="24"/>
  <c r="F29" i="24"/>
  <c r="E30" i="24"/>
  <c r="F30" i="24"/>
  <c r="E31" i="24"/>
  <c r="F31" i="24"/>
  <c r="E32" i="24"/>
  <c r="F32" i="24"/>
  <c r="E33" i="24"/>
  <c r="F33" i="24"/>
  <c r="F36" i="24"/>
  <c r="E37" i="24"/>
  <c r="F37" i="24"/>
  <c r="E38" i="24"/>
  <c r="F38" i="24"/>
  <c r="E39" i="24"/>
  <c r="F39" i="24"/>
  <c r="E40" i="24"/>
  <c r="F40" i="24"/>
  <c r="E41" i="24"/>
  <c r="F41" i="24"/>
  <c r="E42" i="24"/>
  <c r="F42" i="24"/>
  <c r="E43" i="24"/>
  <c r="F43" i="24"/>
  <c r="E44" i="24"/>
  <c r="F44" i="24"/>
  <c r="E45" i="24"/>
  <c r="F45" i="24"/>
  <c r="E46" i="24"/>
  <c r="F46" i="24"/>
  <c r="E47" i="24"/>
  <c r="F47" i="24"/>
  <c r="E48" i="24"/>
  <c r="F48" i="24"/>
  <c r="E49" i="24"/>
  <c r="F49" i="24"/>
  <c r="E50" i="24"/>
  <c r="F50" i="24"/>
  <c r="E51" i="24"/>
  <c r="F51" i="24"/>
  <c r="E54" i="24"/>
  <c r="F54" i="24"/>
  <c r="E55" i="24"/>
  <c r="F55" i="24"/>
  <c r="E56" i="24"/>
  <c r="F56" i="24"/>
  <c r="E57" i="24"/>
  <c r="F57" i="24"/>
  <c r="E58" i="24"/>
  <c r="F58" i="24"/>
  <c r="E59" i="24"/>
  <c r="F59" i="24"/>
  <c r="E60" i="24"/>
  <c r="F60" i="24"/>
  <c r="E62" i="24"/>
  <c r="F62" i="24"/>
  <c r="E63" i="24"/>
  <c r="F63" i="24"/>
  <c r="E64" i="24"/>
  <c r="F64" i="24"/>
  <c r="E65" i="24"/>
  <c r="F65" i="24"/>
  <c r="E67" i="24"/>
  <c r="F67" i="24"/>
  <c r="E68" i="24"/>
  <c r="F68" i="24"/>
  <c r="E69" i="24"/>
  <c r="F69" i="24"/>
  <c r="E70" i="24"/>
  <c r="F70" i="24"/>
  <c r="E71" i="24"/>
  <c r="F71" i="24"/>
  <c r="E72" i="24"/>
  <c r="F72" i="24"/>
  <c r="E73" i="24"/>
  <c r="F73" i="24"/>
  <c r="E74" i="24"/>
  <c r="F74" i="24"/>
  <c r="E75" i="24"/>
  <c r="F75" i="24"/>
  <c r="E76" i="24"/>
  <c r="F76" i="24"/>
  <c r="F77" i="24"/>
  <c r="E80" i="24"/>
  <c r="F80" i="24"/>
  <c r="E81" i="24"/>
  <c r="F81" i="24"/>
  <c r="E82" i="24"/>
  <c r="F82" i="24"/>
  <c r="E83" i="24"/>
  <c r="F83" i="24"/>
  <c r="E84" i="24"/>
  <c r="F84" i="24"/>
  <c r="E85" i="24"/>
  <c r="F85" i="24"/>
  <c r="E86" i="24"/>
  <c r="F86" i="24"/>
  <c r="E87" i="24"/>
  <c r="F87" i="24"/>
  <c r="E88" i="24"/>
  <c r="F88" i="24"/>
  <c r="E89" i="24"/>
  <c r="F89" i="24"/>
  <c r="E92" i="24"/>
  <c r="F92" i="24"/>
  <c r="E93" i="24"/>
  <c r="F93" i="24"/>
  <c r="E94" i="24"/>
  <c r="F94" i="24"/>
  <c r="E96" i="24"/>
  <c r="F96" i="24"/>
  <c r="B91" i="24"/>
  <c r="B79" i="24"/>
  <c r="F79" i="24" s="1"/>
  <c r="F91" i="24" l="1"/>
  <c r="B27" i="24"/>
  <c r="B21" i="24"/>
  <c r="B8" i="24"/>
  <c r="F53" i="24" l="1"/>
  <c r="B5" i="24"/>
  <c r="F27" i="24"/>
  <c r="B6" i="24"/>
  <c r="F21" i="24"/>
  <c r="F8" i="24"/>
  <c r="E69" i="23"/>
  <c r="E96" i="23"/>
  <c r="F96" i="23"/>
  <c r="E9" i="23"/>
  <c r="F9" i="23"/>
  <c r="E10" i="23"/>
  <c r="F10" i="23"/>
  <c r="E11" i="23"/>
  <c r="F11" i="23"/>
  <c r="E12" i="23"/>
  <c r="F12" i="23"/>
  <c r="E13" i="23"/>
  <c r="F13" i="23"/>
  <c r="E14" i="23"/>
  <c r="F14" i="23"/>
  <c r="E15" i="23"/>
  <c r="F15" i="23"/>
  <c r="E16" i="23"/>
  <c r="F16" i="23"/>
  <c r="E17" i="23"/>
  <c r="F17" i="23"/>
  <c r="E18" i="23"/>
  <c r="F18" i="23"/>
  <c r="E19" i="23"/>
  <c r="F19" i="23"/>
  <c r="F21" i="23"/>
  <c r="E22" i="23"/>
  <c r="F22" i="23"/>
  <c r="E23" i="23"/>
  <c r="F23" i="23"/>
  <c r="E24" i="23"/>
  <c r="F24" i="23"/>
  <c r="E25" i="23"/>
  <c r="F25" i="23"/>
  <c r="E28" i="23"/>
  <c r="F28" i="23"/>
  <c r="E29" i="23"/>
  <c r="F29" i="23"/>
  <c r="E30" i="23"/>
  <c r="F30" i="23"/>
  <c r="E31" i="23"/>
  <c r="F31" i="23"/>
  <c r="E32" i="23"/>
  <c r="F32" i="23"/>
  <c r="E33" i="23"/>
  <c r="F33" i="23"/>
  <c r="F36" i="23"/>
  <c r="E37" i="23"/>
  <c r="F37" i="23"/>
  <c r="E38" i="23"/>
  <c r="F38" i="23"/>
  <c r="E39" i="23"/>
  <c r="F39" i="23"/>
  <c r="E40" i="23"/>
  <c r="F40" i="23"/>
  <c r="E41" i="23"/>
  <c r="F41" i="23"/>
  <c r="E42" i="23"/>
  <c r="F42" i="23"/>
  <c r="E43" i="23"/>
  <c r="F43" i="23"/>
  <c r="E44" i="23"/>
  <c r="F44" i="23"/>
  <c r="E45" i="23"/>
  <c r="F45" i="23"/>
  <c r="E46" i="23"/>
  <c r="F46" i="23"/>
  <c r="E47" i="23"/>
  <c r="F47" i="23"/>
  <c r="E48" i="23"/>
  <c r="F48" i="23"/>
  <c r="E49" i="23"/>
  <c r="F49" i="23"/>
  <c r="E50" i="23"/>
  <c r="F50" i="23"/>
  <c r="E51" i="23"/>
  <c r="F51" i="23"/>
  <c r="E54" i="23"/>
  <c r="F54" i="23"/>
  <c r="E55" i="23"/>
  <c r="F55" i="23"/>
  <c r="E56" i="23"/>
  <c r="F56" i="23"/>
  <c r="E57" i="23"/>
  <c r="F57" i="23"/>
  <c r="E58" i="23"/>
  <c r="F58" i="23"/>
  <c r="E59" i="23"/>
  <c r="F59" i="23"/>
  <c r="E60" i="23"/>
  <c r="F60" i="23"/>
  <c r="E62" i="23"/>
  <c r="F62" i="23"/>
  <c r="E63" i="23"/>
  <c r="F63" i="23"/>
  <c r="E64" i="23"/>
  <c r="F64" i="23"/>
  <c r="E65" i="23"/>
  <c r="F65" i="23"/>
  <c r="E67" i="23"/>
  <c r="F67" i="23"/>
  <c r="E68" i="23"/>
  <c r="F68" i="23"/>
  <c r="F69" i="23"/>
  <c r="E70" i="23"/>
  <c r="F70" i="23"/>
  <c r="E71" i="23"/>
  <c r="F71" i="23"/>
  <c r="E72" i="23"/>
  <c r="F72" i="23"/>
  <c r="E73" i="23"/>
  <c r="F73" i="23"/>
  <c r="E74" i="23"/>
  <c r="F74" i="23"/>
  <c r="E75" i="23"/>
  <c r="F75" i="23"/>
  <c r="E76" i="23"/>
  <c r="F76" i="23"/>
  <c r="E80" i="23"/>
  <c r="F80" i="23"/>
  <c r="E81" i="23"/>
  <c r="F81" i="23"/>
  <c r="E82" i="23"/>
  <c r="F82" i="23"/>
  <c r="E83" i="23"/>
  <c r="F83" i="23"/>
  <c r="E84" i="23"/>
  <c r="F84" i="23"/>
  <c r="E85" i="23"/>
  <c r="F85" i="23"/>
  <c r="E86" i="23"/>
  <c r="F86" i="23"/>
  <c r="E87" i="23"/>
  <c r="F87" i="23"/>
  <c r="E88" i="23"/>
  <c r="F88" i="23"/>
  <c r="E89" i="23"/>
  <c r="F89" i="23"/>
  <c r="E91" i="23"/>
  <c r="E92" i="23"/>
  <c r="F92" i="23"/>
  <c r="E93" i="23"/>
  <c r="F93" i="23"/>
  <c r="E94" i="23"/>
  <c r="F94" i="23"/>
  <c r="B77" i="23"/>
  <c r="F77" i="23" s="1"/>
  <c r="B91" i="23"/>
  <c r="F91" i="23" s="1"/>
  <c r="B79" i="23"/>
  <c r="B53" i="23"/>
  <c r="B8" i="23"/>
  <c r="B27" i="23"/>
  <c r="B21" i="23"/>
  <c r="E77" i="23" l="1"/>
  <c r="F79" i="23"/>
  <c r="F53" i="23"/>
  <c r="F27" i="23"/>
  <c r="F6" i="24"/>
  <c r="F8" i="23"/>
  <c r="B35" i="23"/>
  <c r="B6" i="23"/>
  <c r="F35" i="24"/>
  <c r="E5" i="24"/>
  <c r="F5" i="24"/>
  <c r="F9" i="22"/>
  <c r="F35" i="23" l="1"/>
  <c r="F6" i="23"/>
  <c r="B5" i="23"/>
  <c r="E9" i="22"/>
  <c r="E10" i="22"/>
  <c r="F10" i="22"/>
  <c r="E11" i="22"/>
  <c r="F11" i="22"/>
  <c r="E12" i="22"/>
  <c r="F12" i="22"/>
  <c r="E14" i="22"/>
  <c r="F14" i="22"/>
  <c r="E15" i="22"/>
  <c r="F15" i="22"/>
  <c r="E16" i="22"/>
  <c r="F16" i="22"/>
  <c r="E17" i="22"/>
  <c r="F17" i="22"/>
  <c r="E18" i="22"/>
  <c r="F18" i="22"/>
  <c r="E19" i="22"/>
  <c r="F19" i="22"/>
  <c r="F21" i="22"/>
  <c r="E22" i="22"/>
  <c r="F22" i="22"/>
  <c r="E23" i="22"/>
  <c r="F23" i="22"/>
  <c r="E24" i="22"/>
  <c r="F24" i="22"/>
  <c r="E25" i="22"/>
  <c r="F25" i="22"/>
  <c r="E28" i="22"/>
  <c r="F28" i="22"/>
  <c r="E29" i="22"/>
  <c r="F29" i="22"/>
  <c r="E30" i="22"/>
  <c r="F30" i="22"/>
  <c r="E31" i="22"/>
  <c r="F31" i="22"/>
  <c r="E32" i="22"/>
  <c r="F32" i="22"/>
  <c r="E33" i="22"/>
  <c r="F33" i="22"/>
  <c r="F36" i="22"/>
  <c r="E37" i="22"/>
  <c r="F37" i="22"/>
  <c r="E38" i="22"/>
  <c r="F38" i="22"/>
  <c r="E39" i="22"/>
  <c r="F39" i="22"/>
  <c r="E40" i="22"/>
  <c r="F40" i="22"/>
  <c r="E41" i="22"/>
  <c r="F41" i="22"/>
  <c r="E42" i="22"/>
  <c r="F42" i="22"/>
  <c r="E43" i="22"/>
  <c r="F43" i="22"/>
  <c r="E44" i="22"/>
  <c r="F44" i="22"/>
  <c r="E45" i="22"/>
  <c r="F45" i="22"/>
  <c r="E46" i="22"/>
  <c r="F46" i="22"/>
  <c r="E47" i="22"/>
  <c r="F47" i="22"/>
  <c r="E48" i="22"/>
  <c r="F48" i="22"/>
  <c r="E49" i="22"/>
  <c r="F49" i="22"/>
  <c r="E50" i="22"/>
  <c r="F50" i="22"/>
  <c r="E51" i="22"/>
  <c r="F51" i="22"/>
  <c r="E54" i="22"/>
  <c r="F54" i="22"/>
  <c r="E55" i="22"/>
  <c r="F55" i="22"/>
  <c r="E56" i="22"/>
  <c r="F56" i="22"/>
  <c r="E57" i="22"/>
  <c r="F57" i="22"/>
  <c r="E58" i="22"/>
  <c r="F58" i="22"/>
  <c r="E59" i="22"/>
  <c r="F59" i="22"/>
  <c r="E60" i="22"/>
  <c r="F60" i="22"/>
  <c r="E62" i="22"/>
  <c r="F62" i="22"/>
  <c r="E63" i="22"/>
  <c r="F63" i="22"/>
  <c r="E64" i="22"/>
  <c r="F64" i="22"/>
  <c r="E65" i="22"/>
  <c r="F65" i="22"/>
  <c r="E67" i="22"/>
  <c r="F67" i="22"/>
  <c r="E68" i="22"/>
  <c r="F68" i="22"/>
  <c r="E69" i="22"/>
  <c r="F69" i="22"/>
  <c r="E70" i="22"/>
  <c r="F70" i="22"/>
  <c r="E71" i="22"/>
  <c r="F71" i="22"/>
  <c r="E72" i="22"/>
  <c r="F72" i="22"/>
  <c r="E73" i="22"/>
  <c r="F73" i="22"/>
  <c r="E74" i="22"/>
  <c r="F74" i="22"/>
  <c r="E75" i="22"/>
  <c r="F75" i="22"/>
  <c r="E76" i="22"/>
  <c r="F76" i="22"/>
  <c r="E80" i="22"/>
  <c r="F80" i="22"/>
  <c r="E81" i="22"/>
  <c r="F81" i="22"/>
  <c r="E82" i="22"/>
  <c r="F82" i="22"/>
  <c r="F83" i="22"/>
  <c r="E84" i="22"/>
  <c r="F84" i="22"/>
  <c r="E85" i="22"/>
  <c r="F85" i="22"/>
  <c r="E86" i="22"/>
  <c r="F86" i="22"/>
  <c r="E87" i="22"/>
  <c r="F87" i="22"/>
  <c r="E88" i="22"/>
  <c r="F88" i="22"/>
  <c r="E89" i="22"/>
  <c r="F89" i="22"/>
  <c r="F91" i="22"/>
  <c r="E92" i="22"/>
  <c r="F92" i="22"/>
  <c r="E93" i="22"/>
  <c r="F93" i="22"/>
  <c r="E94" i="22"/>
  <c r="F94" i="22"/>
  <c r="E96" i="22"/>
  <c r="F96" i="22"/>
  <c r="B91" i="22"/>
  <c r="B83" i="22"/>
  <c r="B35" i="22"/>
  <c r="F35" i="22" s="1"/>
  <c r="B77" i="22"/>
  <c r="B53" i="22"/>
  <c r="B27" i="22"/>
  <c r="B21" i="22"/>
  <c r="B13" i="22"/>
  <c r="E13" i="22" s="1"/>
  <c r="E21" i="22" l="1"/>
  <c r="E5" i="23"/>
  <c r="F5" i="23"/>
  <c r="E83" i="22"/>
  <c r="B8" i="22"/>
  <c r="B79" i="22"/>
  <c r="F77" i="22"/>
  <c r="F53" i="22"/>
  <c r="F27" i="22"/>
  <c r="F13" i="22"/>
  <c r="E77" i="22"/>
  <c r="H96" i="25"/>
  <c r="H94" i="25"/>
  <c r="H93" i="25"/>
  <c r="H92" i="25"/>
  <c r="C91" i="25"/>
  <c r="H89" i="25"/>
  <c r="H88" i="25"/>
  <c r="H87" i="25"/>
  <c r="H86" i="25"/>
  <c r="H85" i="25"/>
  <c r="H84" i="25"/>
  <c r="H83" i="25"/>
  <c r="H82" i="25"/>
  <c r="H81" i="25"/>
  <c r="H80" i="25"/>
  <c r="C79" i="25"/>
  <c r="C77" i="25"/>
  <c r="H76" i="25"/>
  <c r="H75" i="25"/>
  <c r="H74" i="25"/>
  <c r="H73" i="25"/>
  <c r="H72" i="25"/>
  <c r="H71" i="25"/>
  <c r="H70" i="25"/>
  <c r="H69" i="25"/>
  <c r="H68" i="25"/>
  <c r="H67" i="25"/>
  <c r="H65" i="25"/>
  <c r="H64" i="25"/>
  <c r="H63" i="25"/>
  <c r="H62" i="25"/>
  <c r="H60" i="25"/>
  <c r="H59" i="25"/>
  <c r="H58" i="25"/>
  <c r="H57" i="25"/>
  <c r="H56" i="25"/>
  <c r="H55" i="25"/>
  <c r="H54" i="25"/>
  <c r="C53" i="25"/>
  <c r="E53" i="25" s="1"/>
  <c r="H51" i="25"/>
  <c r="H50" i="25"/>
  <c r="H49" i="25"/>
  <c r="H48" i="25"/>
  <c r="H47" i="25"/>
  <c r="H46" i="25"/>
  <c r="H45" i="25"/>
  <c r="H44" i="25"/>
  <c r="H43" i="25"/>
  <c r="H42" i="25"/>
  <c r="H41" i="25"/>
  <c r="H40" i="25"/>
  <c r="H39" i="25"/>
  <c r="H38" i="25"/>
  <c r="H37" i="25"/>
  <c r="C36" i="25"/>
  <c r="E36" i="25" s="1"/>
  <c r="C35" i="25"/>
  <c r="E35" i="25" s="1"/>
  <c r="H33" i="25"/>
  <c r="H32" i="25"/>
  <c r="H31" i="25"/>
  <c r="H30" i="25"/>
  <c r="H29" i="25"/>
  <c r="H28" i="25"/>
  <c r="C27" i="25"/>
  <c r="E27" i="25" s="1"/>
  <c r="H25" i="25"/>
  <c r="H24" i="25"/>
  <c r="H23" i="25"/>
  <c r="H22" i="25"/>
  <c r="C21" i="25"/>
  <c r="E21" i="25" s="1"/>
  <c r="H19" i="25"/>
  <c r="H18" i="25"/>
  <c r="H17" i="25"/>
  <c r="H16" i="25"/>
  <c r="H15" i="25"/>
  <c r="H14" i="25"/>
  <c r="H13" i="25"/>
  <c r="H12" i="25"/>
  <c r="H11" i="25"/>
  <c r="H10" i="25"/>
  <c r="H9" i="25"/>
  <c r="C8" i="25"/>
  <c r="H5" i="25"/>
  <c r="H96" i="24"/>
  <c r="H94" i="24"/>
  <c r="H93" i="24"/>
  <c r="H92" i="24"/>
  <c r="C91" i="24"/>
  <c r="H89" i="24"/>
  <c r="H88" i="24"/>
  <c r="H87" i="24"/>
  <c r="H86" i="24"/>
  <c r="H85" i="24"/>
  <c r="H84" i="24"/>
  <c r="H83" i="24"/>
  <c r="H82" i="24"/>
  <c r="H81" i="24"/>
  <c r="H80" i="24"/>
  <c r="C79" i="24"/>
  <c r="E79" i="24" s="1"/>
  <c r="C77" i="24"/>
  <c r="E77" i="24" s="1"/>
  <c r="H76" i="24"/>
  <c r="H75" i="24"/>
  <c r="H74" i="24"/>
  <c r="H73" i="24"/>
  <c r="H72" i="24"/>
  <c r="H71" i="24"/>
  <c r="H70" i="24"/>
  <c r="H69" i="24"/>
  <c r="H68" i="24"/>
  <c r="H67" i="24"/>
  <c r="H65" i="24"/>
  <c r="H64" i="24"/>
  <c r="H63" i="24"/>
  <c r="H62" i="24"/>
  <c r="H60" i="24"/>
  <c r="H59" i="24"/>
  <c r="H58" i="24"/>
  <c r="H57" i="24"/>
  <c r="H56" i="24"/>
  <c r="H55" i="24"/>
  <c r="H54" i="24"/>
  <c r="C53" i="24"/>
  <c r="E53" i="24" s="1"/>
  <c r="H51" i="24"/>
  <c r="H50" i="24"/>
  <c r="H49" i="24"/>
  <c r="H48" i="24"/>
  <c r="H47" i="24"/>
  <c r="H46" i="24"/>
  <c r="H45" i="24"/>
  <c r="H44" i="24"/>
  <c r="H43" i="24"/>
  <c r="H42" i="24"/>
  <c r="H41" i="24"/>
  <c r="H40" i="24"/>
  <c r="H39" i="24"/>
  <c r="H38" i="24"/>
  <c r="H37" i="24"/>
  <c r="C36" i="24"/>
  <c r="E36" i="24" s="1"/>
  <c r="C35" i="24"/>
  <c r="E35" i="24" s="1"/>
  <c r="H33" i="24"/>
  <c r="H32" i="24"/>
  <c r="H31" i="24"/>
  <c r="H30" i="24"/>
  <c r="H29" i="24"/>
  <c r="H28" i="24"/>
  <c r="C27" i="24"/>
  <c r="E27" i="24" s="1"/>
  <c r="H25" i="24"/>
  <c r="H24" i="24"/>
  <c r="H23" i="24"/>
  <c r="H22" i="24"/>
  <c r="C21" i="24"/>
  <c r="E21" i="24" s="1"/>
  <c r="H19" i="24"/>
  <c r="H18" i="24"/>
  <c r="H17" i="24"/>
  <c r="H16" i="24"/>
  <c r="H15" i="24"/>
  <c r="H14" i="24"/>
  <c r="H13" i="24"/>
  <c r="H12" i="24"/>
  <c r="H11" i="24"/>
  <c r="H10" i="24"/>
  <c r="H9" i="24"/>
  <c r="C8" i="24"/>
  <c r="E8" i="24" s="1"/>
  <c r="H5" i="24"/>
  <c r="H96" i="23"/>
  <c r="H94" i="23"/>
  <c r="H93" i="23"/>
  <c r="H92" i="23"/>
  <c r="H91" i="23"/>
  <c r="H89" i="23"/>
  <c r="H88" i="23"/>
  <c r="H87" i="23"/>
  <c r="H86" i="23"/>
  <c r="H85" i="23"/>
  <c r="H84" i="23"/>
  <c r="H83" i="23"/>
  <c r="H82" i="23"/>
  <c r="H81" i="23"/>
  <c r="H80" i="23"/>
  <c r="C79" i="23"/>
  <c r="E79" i="23" s="1"/>
  <c r="H77" i="23"/>
  <c r="H76" i="23"/>
  <c r="H75" i="23"/>
  <c r="H74" i="23"/>
  <c r="H73" i="23"/>
  <c r="H72" i="23"/>
  <c r="H71" i="23"/>
  <c r="H70" i="23"/>
  <c r="H69" i="23"/>
  <c r="H68" i="23"/>
  <c r="H67" i="23"/>
  <c r="H65" i="23"/>
  <c r="H64" i="23"/>
  <c r="H63" i="23"/>
  <c r="H62" i="23"/>
  <c r="H60" i="23"/>
  <c r="H59" i="23"/>
  <c r="H58" i="23"/>
  <c r="H57" i="23"/>
  <c r="H56" i="23"/>
  <c r="H55" i="23"/>
  <c r="H54" i="23"/>
  <c r="C53" i="23"/>
  <c r="H51" i="23"/>
  <c r="H50" i="23"/>
  <c r="H49" i="23"/>
  <c r="H48" i="23"/>
  <c r="H47" i="23"/>
  <c r="H46" i="23"/>
  <c r="H45" i="23"/>
  <c r="H44" i="23"/>
  <c r="H43" i="23"/>
  <c r="H42" i="23"/>
  <c r="H41" i="23"/>
  <c r="H40" i="23"/>
  <c r="H39" i="23"/>
  <c r="H38" i="23"/>
  <c r="H37" i="23"/>
  <c r="C36" i="23"/>
  <c r="E36" i="23" s="1"/>
  <c r="C35" i="23"/>
  <c r="H33" i="23"/>
  <c r="H32" i="23"/>
  <c r="H31" i="23"/>
  <c r="H30" i="23"/>
  <c r="H29" i="23"/>
  <c r="H28" i="23"/>
  <c r="C27" i="23"/>
  <c r="H25" i="23"/>
  <c r="H24" i="23"/>
  <c r="H23" i="23"/>
  <c r="H22" i="23"/>
  <c r="C21" i="23"/>
  <c r="H19" i="23"/>
  <c r="H18" i="23"/>
  <c r="H17" i="23"/>
  <c r="H16" i="23"/>
  <c r="H15" i="23"/>
  <c r="H14" i="23"/>
  <c r="H13" i="23"/>
  <c r="H12" i="23"/>
  <c r="H11" i="23"/>
  <c r="H10" i="23"/>
  <c r="H9" i="23"/>
  <c r="C8" i="23"/>
  <c r="H5" i="23"/>
  <c r="H96" i="22"/>
  <c r="H94" i="22"/>
  <c r="H93" i="22"/>
  <c r="H92" i="22"/>
  <c r="C91" i="22"/>
  <c r="H91" i="22" s="1"/>
  <c r="H89" i="22"/>
  <c r="H88" i="22"/>
  <c r="H87" i="22"/>
  <c r="H86" i="22"/>
  <c r="H85" i="22"/>
  <c r="H84" i="22"/>
  <c r="H83" i="22"/>
  <c r="H82" i="22"/>
  <c r="H81" i="22"/>
  <c r="H80" i="22"/>
  <c r="C79" i="22"/>
  <c r="H79" i="22" s="1"/>
  <c r="C77" i="22"/>
  <c r="H77" i="22" s="1"/>
  <c r="H76" i="22"/>
  <c r="H75" i="22"/>
  <c r="H74" i="22"/>
  <c r="H73" i="22"/>
  <c r="H72" i="22"/>
  <c r="H71" i="22"/>
  <c r="H70" i="22"/>
  <c r="H69" i="22"/>
  <c r="H68" i="22"/>
  <c r="H67" i="22"/>
  <c r="H65" i="22"/>
  <c r="H64" i="22"/>
  <c r="H63" i="22"/>
  <c r="H62" i="22"/>
  <c r="H60" i="22"/>
  <c r="H59" i="22"/>
  <c r="H58" i="22"/>
  <c r="H57" i="22"/>
  <c r="H56" i="22"/>
  <c r="H55" i="22"/>
  <c r="H54" i="22"/>
  <c r="C53" i="22"/>
  <c r="H53" i="22" s="1"/>
  <c r="H51" i="22"/>
  <c r="H50" i="22"/>
  <c r="H49" i="22"/>
  <c r="H48" i="22"/>
  <c r="H47" i="22"/>
  <c r="H46" i="22"/>
  <c r="H45" i="22"/>
  <c r="H44" i="22"/>
  <c r="H43" i="22"/>
  <c r="H42" i="22"/>
  <c r="H41" i="22"/>
  <c r="H40" i="22"/>
  <c r="H39" i="22"/>
  <c r="H38" i="22"/>
  <c r="H37" i="22"/>
  <c r="C36" i="22"/>
  <c r="H33" i="22"/>
  <c r="H32" i="22"/>
  <c r="H31" i="22"/>
  <c r="H30" i="22"/>
  <c r="H29" i="22"/>
  <c r="H28" i="22"/>
  <c r="C27" i="22"/>
  <c r="H27" i="22" s="1"/>
  <c r="H25" i="22"/>
  <c r="H24" i="22"/>
  <c r="H23" i="22"/>
  <c r="H22" i="22"/>
  <c r="C21" i="22"/>
  <c r="H19" i="22"/>
  <c r="H18" i="22"/>
  <c r="H17" i="22"/>
  <c r="H16" i="22"/>
  <c r="H15" i="22"/>
  <c r="H14" i="22"/>
  <c r="H13" i="22"/>
  <c r="H12" i="22"/>
  <c r="H11" i="22"/>
  <c r="H10" i="22"/>
  <c r="H9" i="22"/>
  <c r="C8" i="22"/>
  <c r="H8" i="22" s="1"/>
  <c r="H5" i="22"/>
  <c r="C6" i="25" l="1"/>
  <c r="E6" i="25" s="1"/>
  <c r="E8" i="25"/>
  <c r="H79" i="25"/>
  <c r="E79" i="25"/>
  <c r="H8" i="23"/>
  <c r="E8" i="23"/>
  <c r="H21" i="23"/>
  <c r="E21" i="23"/>
  <c r="H35" i="23"/>
  <c r="E35" i="23"/>
  <c r="E91" i="22"/>
  <c r="E27" i="22"/>
  <c r="H36" i="22"/>
  <c r="E36" i="22"/>
  <c r="H27" i="23"/>
  <c r="E27" i="23"/>
  <c r="H53" i="23"/>
  <c r="E53" i="23"/>
  <c r="H77" i="24"/>
  <c r="H91" i="24"/>
  <c r="E91" i="24"/>
  <c r="E8" i="22"/>
  <c r="B6" i="22"/>
  <c r="F8" i="22"/>
  <c r="H77" i="25"/>
  <c r="E77" i="25"/>
  <c r="H91" i="25"/>
  <c r="E91" i="25"/>
  <c r="F79" i="22"/>
  <c r="E79" i="22"/>
  <c r="E53" i="22"/>
  <c r="H53" i="25"/>
  <c r="H6" i="25"/>
  <c r="H8" i="25"/>
  <c r="H21" i="25"/>
  <c r="H27" i="25"/>
  <c r="H35" i="25"/>
  <c r="H36" i="25"/>
  <c r="H8" i="24"/>
  <c r="H27" i="24"/>
  <c r="H35" i="24"/>
  <c r="H79" i="24"/>
  <c r="C6" i="24"/>
  <c r="E6" i="24" s="1"/>
  <c r="H21" i="24"/>
  <c r="H36" i="24"/>
  <c r="H53" i="24"/>
  <c r="C6" i="23"/>
  <c r="E6" i="23" s="1"/>
  <c r="H36" i="23"/>
  <c r="H79" i="23"/>
  <c r="C35" i="22"/>
  <c r="C6" i="22"/>
  <c r="H21" i="22"/>
  <c r="H35" i="22" l="1"/>
  <c r="E35" i="22"/>
  <c r="F6" i="22"/>
  <c r="B5" i="22"/>
  <c r="E6" i="22"/>
  <c r="H6" i="24"/>
  <c r="H6" i="23"/>
  <c r="H6" i="22"/>
  <c r="E5" i="22" l="1"/>
  <c r="F5" i="22"/>
  <c r="E9" i="21"/>
  <c r="F9" i="21"/>
  <c r="E10" i="21"/>
  <c r="F10" i="21"/>
  <c r="E11" i="21"/>
  <c r="F11" i="21"/>
  <c r="E12" i="21"/>
  <c r="F12" i="21"/>
  <c r="E13" i="21"/>
  <c r="F13" i="21"/>
  <c r="E14" i="21"/>
  <c r="F14" i="21"/>
  <c r="E15" i="21"/>
  <c r="F15" i="21"/>
  <c r="E16" i="21"/>
  <c r="F16" i="21"/>
  <c r="E17" i="21"/>
  <c r="F17" i="21"/>
  <c r="E18" i="21"/>
  <c r="F18" i="21"/>
  <c r="E19" i="21"/>
  <c r="F19" i="21"/>
  <c r="E22" i="21"/>
  <c r="F22" i="21"/>
  <c r="E23" i="21"/>
  <c r="F23" i="21"/>
  <c r="E24" i="21"/>
  <c r="F24" i="21"/>
  <c r="E25" i="21"/>
  <c r="F25" i="21"/>
  <c r="E28" i="21"/>
  <c r="F28" i="21"/>
  <c r="E29" i="21"/>
  <c r="F29" i="21"/>
  <c r="E30" i="21"/>
  <c r="F30" i="21"/>
  <c r="E31" i="21"/>
  <c r="F31" i="21"/>
  <c r="E32" i="21"/>
  <c r="F32" i="21"/>
  <c r="E33" i="21"/>
  <c r="F33" i="21"/>
  <c r="E36" i="21"/>
  <c r="F36" i="21"/>
  <c r="E37" i="21"/>
  <c r="F37" i="21"/>
  <c r="E38" i="21"/>
  <c r="F38" i="21"/>
  <c r="E39" i="21"/>
  <c r="F39" i="21"/>
  <c r="E40" i="21"/>
  <c r="F40" i="21"/>
  <c r="E41" i="21"/>
  <c r="F41" i="21"/>
  <c r="E42" i="21"/>
  <c r="F42" i="21"/>
  <c r="E43" i="21"/>
  <c r="F43" i="21"/>
  <c r="E44" i="21"/>
  <c r="F44" i="21"/>
  <c r="E45" i="21"/>
  <c r="F45" i="21"/>
  <c r="E46" i="21"/>
  <c r="F46" i="21"/>
  <c r="E47" i="21"/>
  <c r="F47" i="21"/>
  <c r="E48" i="21"/>
  <c r="F48" i="21"/>
  <c r="E49" i="21"/>
  <c r="F49" i="21"/>
  <c r="E50" i="21"/>
  <c r="F50" i="21"/>
  <c r="E51" i="21"/>
  <c r="F51" i="21"/>
  <c r="E54" i="21"/>
  <c r="F54" i="21"/>
  <c r="E55" i="21"/>
  <c r="F55" i="21"/>
  <c r="E56" i="21"/>
  <c r="F56" i="21"/>
  <c r="E57" i="21"/>
  <c r="F57" i="21"/>
  <c r="E58" i="21"/>
  <c r="F58" i="21"/>
  <c r="E59" i="21"/>
  <c r="F59" i="21"/>
  <c r="E60" i="21"/>
  <c r="F60" i="21"/>
  <c r="E62" i="21"/>
  <c r="F62" i="21"/>
  <c r="E63" i="21"/>
  <c r="F63" i="21"/>
  <c r="E64" i="21"/>
  <c r="F64" i="21"/>
  <c r="E65" i="21"/>
  <c r="F65" i="21"/>
  <c r="E67" i="21"/>
  <c r="F67" i="21"/>
  <c r="E68" i="21"/>
  <c r="F68" i="21"/>
  <c r="E69" i="21"/>
  <c r="F69" i="21"/>
  <c r="E70" i="21"/>
  <c r="F70" i="21"/>
  <c r="E71" i="21"/>
  <c r="F71" i="21"/>
  <c r="E72" i="21"/>
  <c r="F72" i="21"/>
  <c r="E73" i="21"/>
  <c r="F73" i="21"/>
  <c r="E74" i="21"/>
  <c r="F74" i="21"/>
  <c r="E75" i="21"/>
  <c r="F75" i="21"/>
  <c r="E76" i="21"/>
  <c r="F76" i="21"/>
  <c r="E80" i="21"/>
  <c r="F80" i="21"/>
  <c r="E81" i="21"/>
  <c r="F81" i="21"/>
  <c r="E82" i="21"/>
  <c r="F82" i="21"/>
  <c r="E83" i="21"/>
  <c r="F83" i="21"/>
  <c r="E84" i="21"/>
  <c r="F84" i="21"/>
  <c r="E85" i="21"/>
  <c r="F85" i="21"/>
  <c r="E86" i="21"/>
  <c r="F86" i="21"/>
  <c r="E87" i="21"/>
  <c r="F87" i="21"/>
  <c r="E88" i="21"/>
  <c r="F88" i="21"/>
  <c r="E89" i="21"/>
  <c r="F89" i="21"/>
  <c r="E92" i="21"/>
  <c r="F92" i="21"/>
  <c r="E93" i="21"/>
  <c r="F93" i="21"/>
  <c r="E94" i="21"/>
  <c r="F94" i="21"/>
  <c r="E96" i="21"/>
  <c r="F96" i="21"/>
  <c r="B77" i="21"/>
  <c r="F77" i="21" s="1"/>
  <c r="B91" i="21"/>
  <c r="F91" i="21" s="1"/>
  <c r="B79" i="21"/>
  <c r="E79" i="21" s="1"/>
  <c r="B53" i="21"/>
  <c r="B35" i="21" s="1"/>
  <c r="E35" i="21" s="1"/>
  <c r="B21" i="21"/>
  <c r="E21" i="21" s="1"/>
  <c r="B8" i="21"/>
  <c r="E8" i="21" s="1"/>
  <c r="E91" i="21" l="1"/>
  <c r="E77" i="21"/>
  <c r="E53" i="21"/>
  <c r="F79" i="21"/>
  <c r="F35" i="21"/>
  <c r="F21" i="21"/>
  <c r="F8" i="21"/>
  <c r="F53" i="21"/>
  <c r="B6" i="21"/>
  <c r="E62" i="20"/>
  <c r="E9" i="20"/>
  <c r="F9" i="20"/>
  <c r="E10" i="20"/>
  <c r="F10" i="20"/>
  <c r="E11" i="20"/>
  <c r="F11" i="20"/>
  <c r="E12" i="20"/>
  <c r="F12" i="20"/>
  <c r="E13" i="20"/>
  <c r="F13" i="20"/>
  <c r="E14" i="20"/>
  <c r="F14" i="20"/>
  <c r="E15" i="20"/>
  <c r="F15" i="20"/>
  <c r="E16" i="20"/>
  <c r="F16" i="20"/>
  <c r="E17" i="20"/>
  <c r="F17" i="20"/>
  <c r="E18" i="20"/>
  <c r="F18" i="20"/>
  <c r="E19" i="20"/>
  <c r="F19" i="20"/>
  <c r="E22" i="20"/>
  <c r="F22" i="20"/>
  <c r="E23" i="20"/>
  <c r="F23" i="20"/>
  <c r="E24" i="20"/>
  <c r="F24" i="20"/>
  <c r="E25" i="20"/>
  <c r="F25" i="20"/>
  <c r="E28" i="20"/>
  <c r="F28" i="20"/>
  <c r="E29" i="20"/>
  <c r="F29" i="20"/>
  <c r="E30" i="20"/>
  <c r="F30" i="20"/>
  <c r="E31" i="20"/>
  <c r="F31" i="20"/>
  <c r="E32" i="20"/>
  <c r="F32" i="20"/>
  <c r="E33" i="20"/>
  <c r="F33" i="20"/>
  <c r="E36" i="20"/>
  <c r="F36" i="20"/>
  <c r="E37" i="20"/>
  <c r="F37" i="20"/>
  <c r="E38" i="20"/>
  <c r="F38" i="20"/>
  <c r="E39" i="20"/>
  <c r="F39" i="20"/>
  <c r="E40" i="20"/>
  <c r="F40" i="20"/>
  <c r="E41" i="20"/>
  <c r="F41" i="20"/>
  <c r="E42" i="20"/>
  <c r="F42" i="20"/>
  <c r="E43" i="20"/>
  <c r="F43" i="20"/>
  <c r="E44" i="20"/>
  <c r="F44" i="20"/>
  <c r="E45" i="20"/>
  <c r="F45" i="20"/>
  <c r="E46" i="20"/>
  <c r="F46" i="20"/>
  <c r="E47" i="20"/>
  <c r="F47" i="20"/>
  <c r="E48" i="20"/>
  <c r="F48" i="20"/>
  <c r="E49" i="20"/>
  <c r="F49" i="20"/>
  <c r="E50" i="20"/>
  <c r="F50" i="20"/>
  <c r="E51" i="20"/>
  <c r="F51" i="20"/>
  <c r="E54" i="20"/>
  <c r="F54" i="20"/>
  <c r="E55" i="20"/>
  <c r="F55" i="20"/>
  <c r="E56" i="20"/>
  <c r="F56" i="20"/>
  <c r="E57" i="20"/>
  <c r="F57" i="20"/>
  <c r="E58" i="20"/>
  <c r="F58" i="20"/>
  <c r="E59" i="20"/>
  <c r="F59" i="20"/>
  <c r="E60" i="20"/>
  <c r="F60" i="20"/>
  <c r="F62" i="20"/>
  <c r="E63" i="20"/>
  <c r="F63" i="20"/>
  <c r="E64" i="20"/>
  <c r="F64" i="20"/>
  <c r="E65" i="20"/>
  <c r="F65" i="20"/>
  <c r="E67" i="20"/>
  <c r="F67" i="20"/>
  <c r="E68" i="20"/>
  <c r="F68" i="20"/>
  <c r="E69" i="20"/>
  <c r="F69" i="20"/>
  <c r="E70" i="20"/>
  <c r="F70" i="20"/>
  <c r="E71" i="20"/>
  <c r="F71" i="20"/>
  <c r="E72" i="20"/>
  <c r="F72" i="20"/>
  <c r="E73" i="20"/>
  <c r="F73" i="20"/>
  <c r="E74" i="20"/>
  <c r="F74" i="20"/>
  <c r="E75" i="20"/>
  <c r="F75" i="20"/>
  <c r="E76" i="20"/>
  <c r="F76" i="20"/>
  <c r="E80" i="20"/>
  <c r="F80" i="20"/>
  <c r="E81" i="20"/>
  <c r="F81" i="20"/>
  <c r="E82" i="20"/>
  <c r="F82" i="20"/>
  <c r="E83" i="20"/>
  <c r="F83" i="20"/>
  <c r="E84" i="20"/>
  <c r="F84" i="20"/>
  <c r="E85" i="20"/>
  <c r="F85" i="20"/>
  <c r="E86" i="20"/>
  <c r="F86" i="20"/>
  <c r="E87" i="20"/>
  <c r="F87" i="20"/>
  <c r="E88" i="20"/>
  <c r="F88" i="20"/>
  <c r="E89" i="20"/>
  <c r="F89" i="20"/>
  <c r="E92" i="20"/>
  <c r="F92" i="20"/>
  <c r="E93" i="20"/>
  <c r="F93" i="20"/>
  <c r="E94" i="20"/>
  <c r="F94" i="20"/>
  <c r="E96" i="20"/>
  <c r="F96" i="20"/>
  <c r="B91" i="20"/>
  <c r="F91" i="20" s="1"/>
  <c r="B79" i="20"/>
  <c r="B77" i="20"/>
  <c r="E77" i="20" s="1"/>
  <c r="B53" i="20"/>
  <c r="E53" i="20" s="1"/>
  <c r="B27" i="20"/>
  <c r="E27" i="20" s="1"/>
  <c r="B21" i="20"/>
  <c r="B8" i="20"/>
  <c r="F77" i="20" l="1"/>
  <c r="F6" i="21"/>
  <c r="E6" i="21"/>
  <c r="B6" i="20"/>
  <c r="E91" i="20"/>
  <c r="E79" i="20"/>
  <c r="F53" i="20"/>
  <c r="F27" i="20"/>
  <c r="F21" i="20"/>
  <c r="F8" i="20"/>
  <c r="B35" i="20"/>
  <c r="F79" i="20"/>
  <c r="E21" i="20"/>
  <c r="E8" i="20"/>
  <c r="G96" i="19"/>
  <c r="G96" i="20" s="1"/>
  <c r="K96" i="20" s="1"/>
  <c r="E9" i="19"/>
  <c r="F9" i="19"/>
  <c r="E10" i="19"/>
  <c r="F10" i="19"/>
  <c r="E11" i="19"/>
  <c r="F11" i="19"/>
  <c r="E12" i="19"/>
  <c r="F12" i="19"/>
  <c r="E13" i="19"/>
  <c r="F13" i="19"/>
  <c r="E14" i="19"/>
  <c r="F14" i="19"/>
  <c r="E15" i="19"/>
  <c r="F15" i="19"/>
  <c r="E16" i="19"/>
  <c r="F16" i="19"/>
  <c r="E17" i="19"/>
  <c r="F17" i="19"/>
  <c r="E18" i="19"/>
  <c r="F18" i="19"/>
  <c r="E19" i="19"/>
  <c r="F19" i="19"/>
  <c r="E22" i="19"/>
  <c r="F22" i="19"/>
  <c r="E23" i="19"/>
  <c r="F23" i="19"/>
  <c r="E24" i="19"/>
  <c r="F24" i="19"/>
  <c r="E28" i="19"/>
  <c r="F28" i="19"/>
  <c r="E29" i="19"/>
  <c r="F29" i="19"/>
  <c r="E30" i="19"/>
  <c r="F30" i="19"/>
  <c r="E31" i="19"/>
  <c r="F31" i="19"/>
  <c r="E32" i="19"/>
  <c r="F32" i="19"/>
  <c r="E33" i="19"/>
  <c r="F33" i="19"/>
  <c r="E36" i="19"/>
  <c r="F36" i="19"/>
  <c r="E37" i="19"/>
  <c r="F37" i="19"/>
  <c r="E38" i="19"/>
  <c r="F38" i="19"/>
  <c r="E39" i="19"/>
  <c r="F39" i="19"/>
  <c r="E40" i="19"/>
  <c r="F40" i="19"/>
  <c r="E41" i="19"/>
  <c r="F41" i="19"/>
  <c r="E42" i="19"/>
  <c r="F42" i="19"/>
  <c r="E43" i="19"/>
  <c r="F43" i="19"/>
  <c r="E44" i="19"/>
  <c r="F44" i="19"/>
  <c r="E45" i="19"/>
  <c r="F45" i="19"/>
  <c r="E46" i="19"/>
  <c r="F46" i="19"/>
  <c r="E47" i="19"/>
  <c r="F47" i="19"/>
  <c r="E48" i="19"/>
  <c r="F48" i="19"/>
  <c r="E49" i="19"/>
  <c r="F49" i="19"/>
  <c r="E50" i="19"/>
  <c r="F50" i="19"/>
  <c r="E51" i="19"/>
  <c r="F51" i="19"/>
  <c r="E54" i="19"/>
  <c r="F54" i="19"/>
  <c r="E55" i="19"/>
  <c r="F55" i="19"/>
  <c r="E56" i="19"/>
  <c r="F56" i="19"/>
  <c r="E57" i="19"/>
  <c r="F57" i="19"/>
  <c r="E58" i="19"/>
  <c r="F58" i="19"/>
  <c r="E59" i="19"/>
  <c r="F59" i="19"/>
  <c r="E60" i="19"/>
  <c r="F60" i="19"/>
  <c r="E62" i="19"/>
  <c r="F62" i="19"/>
  <c r="E63" i="19"/>
  <c r="F63" i="19"/>
  <c r="E64" i="19"/>
  <c r="F64" i="19"/>
  <c r="E65" i="19"/>
  <c r="F65" i="19"/>
  <c r="E67" i="19"/>
  <c r="F67" i="19"/>
  <c r="E68" i="19"/>
  <c r="F68" i="19"/>
  <c r="E69" i="19"/>
  <c r="F69" i="19"/>
  <c r="E70" i="19"/>
  <c r="F70" i="19"/>
  <c r="E71" i="19"/>
  <c r="F71" i="19"/>
  <c r="E72" i="19"/>
  <c r="F72" i="19"/>
  <c r="E73" i="19"/>
  <c r="F73" i="19"/>
  <c r="E74" i="19"/>
  <c r="F74" i="19"/>
  <c r="E75" i="19"/>
  <c r="F75" i="19"/>
  <c r="E76" i="19"/>
  <c r="F76" i="19"/>
  <c r="E77" i="19"/>
  <c r="F77" i="19"/>
  <c r="E80" i="19"/>
  <c r="F80" i="19"/>
  <c r="E81" i="19"/>
  <c r="F81" i="19"/>
  <c r="E82" i="19"/>
  <c r="F82" i="19"/>
  <c r="E83" i="19"/>
  <c r="F83" i="19"/>
  <c r="E84" i="19"/>
  <c r="F84" i="19"/>
  <c r="E85" i="19"/>
  <c r="F85" i="19"/>
  <c r="E86" i="19"/>
  <c r="F86" i="19"/>
  <c r="E87" i="19"/>
  <c r="F87" i="19"/>
  <c r="E88" i="19"/>
  <c r="F88" i="19"/>
  <c r="E89" i="19"/>
  <c r="F89" i="19"/>
  <c r="E92" i="19"/>
  <c r="F92" i="19"/>
  <c r="E93" i="19"/>
  <c r="F93" i="19"/>
  <c r="E94" i="19"/>
  <c r="F94" i="19"/>
  <c r="E96" i="19"/>
  <c r="F96" i="19"/>
  <c r="B25" i="19"/>
  <c r="F25" i="19" s="1"/>
  <c r="B91" i="19"/>
  <c r="F91" i="19" s="1"/>
  <c r="B79" i="19"/>
  <c r="E79" i="19" s="1"/>
  <c r="B53" i="19"/>
  <c r="B35" i="19" s="1"/>
  <c r="E35" i="19" s="1"/>
  <c r="B27" i="19"/>
  <c r="E27" i="19" s="1"/>
  <c r="B21" i="19"/>
  <c r="F21" i="19" s="1"/>
  <c r="B8" i="19"/>
  <c r="F8" i="19" s="1"/>
  <c r="E91" i="19" l="1"/>
  <c r="E53" i="19"/>
  <c r="E25" i="19"/>
  <c r="E21" i="19"/>
  <c r="E8" i="19"/>
  <c r="K96" i="19"/>
  <c r="G96" i="21"/>
  <c r="G96" i="22" s="1"/>
  <c r="F79" i="19"/>
  <c r="F27" i="19"/>
  <c r="J96" i="19"/>
  <c r="J96" i="20"/>
  <c r="F53" i="19"/>
  <c r="E35" i="20"/>
  <c r="F35" i="20"/>
  <c r="K96" i="21"/>
  <c r="E6" i="20"/>
  <c r="F6" i="20"/>
  <c r="B5" i="20"/>
  <c r="F35" i="19"/>
  <c r="B6" i="19"/>
  <c r="J96" i="18"/>
  <c r="E9" i="18"/>
  <c r="F9" i="18"/>
  <c r="E10" i="18"/>
  <c r="F10" i="18"/>
  <c r="E11" i="18"/>
  <c r="F11" i="18"/>
  <c r="E12" i="18"/>
  <c r="F12" i="18"/>
  <c r="E13" i="18"/>
  <c r="E14" i="18"/>
  <c r="F14" i="18"/>
  <c r="E15" i="18"/>
  <c r="F15" i="18"/>
  <c r="E16" i="18"/>
  <c r="F16" i="18"/>
  <c r="E17" i="18"/>
  <c r="F17" i="18"/>
  <c r="E18" i="18"/>
  <c r="F18" i="18"/>
  <c r="E19" i="18"/>
  <c r="F19" i="18"/>
  <c r="E22" i="18"/>
  <c r="F22" i="18"/>
  <c r="E23" i="18"/>
  <c r="F23" i="18"/>
  <c r="E24" i="18"/>
  <c r="F24" i="18"/>
  <c r="E25" i="18"/>
  <c r="F25" i="18"/>
  <c r="E28" i="18"/>
  <c r="F28" i="18"/>
  <c r="E29" i="18"/>
  <c r="F29" i="18"/>
  <c r="E30" i="18"/>
  <c r="F30" i="18"/>
  <c r="E31" i="18"/>
  <c r="F31" i="18"/>
  <c r="E32" i="18"/>
  <c r="F32" i="18"/>
  <c r="E33" i="18"/>
  <c r="F33" i="18"/>
  <c r="E36" i="18"/>
  <c r="F36" i="18"/>
  <c r="E37" i="18"/>
  <c r="F37" i="18"/>
  <c r="E38" i="18"/>
  <c r="F38" i="18"/>
  <c r="E39" i="18"/>
  <c r="F39" i="18"/>
  <c r="E40" i="18"/>
  <c r="F40" i="18"/>
  <c r="E41" i="18"/>
  <c r="F41" i="18"/>
  <c r="E42" i="18"/>
  <c r="F42" i="18"/>
  <c r="E43" i="18"/>
  <c r="F43" i="18"/>
  <c r="E44" i="18"/>
  <c r="F44" i="18"/>
  <c r="E45" i="18"/>
  <c r="F45" i="18"/>
  <c r="E46" i="18"/>
  <c r="F46" i="18"/>
  <c r="E47" i="18"/>
  <c r="F47" i="18"/>
  <c r="E48" i="18"/>
  <c r="F48" i="18"/>
  <c r="E49" i="18"/>
  <c r="F49" i="18"/>
  <c r="E50" i="18"/>
  <c r="F50" i="18"/>
  <c r="E51" i="18"/>
  <c r="F51" i="18"/>
  <c r="E54" i="18"/>
  <c r="F54" i="18"/>
  <c r="E55" i="18"/>
  <c r="F55" i="18"/>
  <c r="E56" i="18"/>
  <c r="F56" i="18"/>
  <c r="E57" i="18"/>
  <c r="F57" i="18"/>
  <c r="E58" i="18"/>
  <c r="F58" i="18"/>
  <c r="E59" i="18"/>
  <c r="F59" i="18"/>
  <c r="E60" i="18"/>
  <c r="F60" i="18"/>
  <c r="E62" i="18"/>
  <c r="F62" i="18"/>
  <c r="E63" i="18"/>
  <c r="F63" i="18"/>
  <c r="E64" i="18"/>
  <c r="F64" i="18"/>
  <c r="E65" i="18"/>
  <c r="F65" i="18"/>
  <c r="E67" i="18"/>
  <c r="F67" i="18"/>
  <c r="E68" i="18"/>
  <c r="F68" i="18"/>
  <c r="E69" i="18"/>
  <c r="F69" i="18"/>
  <c r="E70" i="18"/>
  <c r="F70" i="18"/>
  <c r="E71" i="18"/>
  <c r="F71" i="18"/>
  <c r="E72" i="18"/>
  <c r="F72" i="18"/>
  <c r="E73" i="18"/>
  <c r="F73" i="18"/>
  <c r="E74" i="18"/>
  <c r="F74" i="18"/>
  <c r="E75" i="18"/>
  <c r="F75" i="18"/>
  <c r="E76" i="18"/>
  <c r="F76" i="18"/>
  <c r="E80" i="18"/>
  <c r="F80" i="18"/>
  <c r="E81" i="18"/>
  <c r="F81" i="18"/>
  <c r="E82" i="18"/>
  <c r="F82" i="18"/>
  <c r="E83" i="18"/>
  <c r="E84" i="18"/>
  <c r="F84" i="18"/>
  <c r="E85" i="18"/>
  <c r="F85" i="18"/>
  <c r="E86" i="18"/>
  <c r="F86" i="18"/>
  <c r="E87" i="18"/>
  <c r="F87" i="18"/>
  <c r="E88" i="18"/>
  <c r="F88" i="18"/>
  <c r="E89" i="18"/>
  <c r="F89" i="18"/>
  <c r="E92" i="18"/>
  <c r="F92" i="18"/>
  <c r="E93" i="18"/>
  <c r="F93" i="18"/>
  <c r="E94" i="18"/>
  <c r="F94" i="18"/>
  <c r="E96" i="18"/>
  <c r="F96" i="18"/>
  <c r="B91" i="18"/>
  <c r="E91" i="18" s="1"/>
  <c r="B79" i="18"/>
  <c r="E79" i="18" s="1"/>
  <c r="B53" i="18"/>
  <c r="E53" i="18" s="1"/>
  <c r="B77" i="18"/>
  <c r="E77" i="18" s="1"/>
  <c r="B27" i="18"/>
  <c r="E27" i="18" s="1"/>
  <c r="B21" i="18"/>
  <c r="E21" i="18" s="1"/>
  <c r="B8" i="18"/>
  <c r="B6" i="18" s="1"/>
  <c r="E6" i="18" s="1"/>
  <c r="I96" i="18"/>
  <c r="I94" i="18"/>
  <c r="I93" i="18"/>
  <c r="I92" i="18"/>
  <c r="I91" i="18"/>
  <c r="I89" i="18"/>
  <c r="I88" i="18"/>
  <c r="I87" i="18"/>
  <c r="I86" i="18"/>
  <c r="I85" i="18"/>
  <c r="I84" i="18"/>
  <c r="D83" i="18"/>
  <c r="I83" i="18" s="1"/>
  <c r="I82" i="18"/>
  <c r="I81" i="18"/>
  <c r="I80" i="18"/>
  <c r="I79" i="18"/>
  <c r="I76" i="18"/>
  <c r="I75" i="18"/>
  <c r="I74" i="18"/>
  <c r="I73" i="18"/>
  <c r="I72" i="18"/>
  <c r="I71" i="18"/>
  <c r="I70" i="18"/>
  <c r="I69" i="18"/>
  <c r="I68" i="18"/>
  <c r="I67" i="18"/>
  <c r="I65" i="18"/>
  <c r="I64" i="18"/>
  <c r="I63" i="18"/>
  <c r="I62" i="18"/>
  <c r="I60" i="18"/>
  <c r="I59" i="18"/>
  <c r="I58" i="18"/>
  <c r="I57" i="18"/>
  <c r="I56" i="18"/>
  <c r="I55" i="18"/>
  <c r="I54" i="18"/>
  <c r="D53" i="18"/>
  <c r="I53" i="18" s="1"/>
  <c r="I51" i="18"/>
  <c r="I50" i="18"/>
  <c r="I49" i="18"/>
  <c r="I48" i="18"/>
  <c r="I47" i="18"/>
  <c r="I46" i="18"/>
  <c r="I45" i="18"/>
  <c r="I44" i="18"/>
  <c r="I43" i="18"/>
  <c r="I42" i="18"/>
  <c r="I41" i="18"/>
  <c r="I40" i="18"/>
  <c r="I39" i="18"/>
  <c r="I38" i="18"/>
  <c r="I37" i="18"/>
  <c r="I36" i="18"/>
  <c r="D35" i="18"/>
  <c r="I35" i="18" s="1"/>
  <c r="I33" i="18"/>
  <c r="I32" i="18"/>
  <c r="I31" i="18"/>
  <c r="I30" i="18"/>
  <c r="I29" i="18"/>
  <c r="I28" i="18"/>
  <c r="I27" i="18"/>
  <c r="I25" i="18"/>
  <c r="I24" i="18"/>
  <c r="I23" i="18"/>
  <c r="I22" i="18"/>
  <c r="D21" i="18"/>
  <c r="I21" i="18" s="1"/>
  <c r="I19" i="18"/>
  <c r="I18" i="18"/>
  <c r="I17" i="18"/>
  <c r="I16" i="18"/>
  <c r="I15" i="18"/>
  <c r="I14" i="18"/>
  <c r="D13" i="18"/>
  <c r="I13" i="18" s="1"/>
  <c r="I12" i="18"/>
  <c r="I11" i="18"/>
  <c r="I10" i="18"/>
  <c r="I9" i="18"/>
  <c r="D8" i="18"/>
  <c r="I8" i="18" s="1"/>
  <c r="I5" i="18"/>
  <c r="F83" i="18" l="1"/>
  <c r="F79" i="18"/>
  <c r="F27" i="18"/>
  <c r="F13" i="18"/>
  <c r="J96" i="21"/>
  <c r="B35" i="18"/>
  <c r="E5" i="18" s="1"/>
  <c r="G96" i="23"/>
  <c r="K96" i="22"/>
  <c r="J96" i="22"/>
  <c r="D6" i="18"/>
  <c r="I6" i="18" s="1"/>
  <c r="F91" i="18"/>
  <c r="F77" i="18"/>
  <c r="F53" i="18"/>
  <c r="F21" i="18"/>
  <c r="F8" i="18"/>
  <c r="E8" i="18"/>
  <c r="B5" i="19"/>
  <c r="G5" i="19" s="1"/>
  <c r="E6" i="19"/>
  <c r="F6" i="19"/>
  <c r="E5" i="20"/>
  <c r="F5" i="20"/>
  <c r="K96" i="18"/>
  <c r="F5" i="18"/>
  <c r="E35" i="18"/>
  <c r="F35" i="18"/>
  <c r="B79" i="17"/>
  <c r="E10" i="17"/>
  <c r="B53" i="17"/>
  <c r="B35" i="17" s="1"/>
  <c r="B77" i="17"/>
  <c r="B91" i="17"/>
  <c r="B27" i="17"/>
  <c r="B21" i="17"/>
  <c r="B8" i="17"/>
  <c r="F5" i="19" l="1"/>
  <c r="G96" i="24"/>
  <c r="K96" i="23"/>
  <c r="J96" i="23"/>
  <c r="K5" i="19"/>
  <c r="J5" i="19"/>
  <c r="E5" i="19"/>
  <c r="G5" i="20"/>
  <c r="F6" i="18"/>
  <c r="J5" i="20"/>
  <c r="K5" i="20"/>
  <c r="K5" i="18"/>
  <c r="J5" i="18"/>
  <c r="B6" i="17"/>
  <c r="F6" i="17" s="1"/>
  <c r="E8" i="17"/>
  <c r="F8" i="17"/>
  <c r="E9" i="17"/>
  <c r="F9" i="17"/>
  <c r="F10" i="17"/>
  <c r="E11" i="17"/>
  <c r="F11" i="17"/>
  <c r="E12" i="17"/>
  <c r="F12" i="17"/>
  <c r="E13" i="17"/>
  <c r="F13" i="17"/>
  <c r="E14" i="17"/>
  <c r="F14" i="17"/>
  <c r="E15" i="17"/>
  <c r="F15" i="17"/>
  <c r="E16" i="17"/>
  <c r="F16" i="17"/>
  <c r="E17" i="17"/>
  <c r="F17" i="17"/>
  <c r="E18" i="17"/>
  <c r="F18" i="17"/>
  <c r="E19" i="17"/>
  <c r="F19" i="17"/>
  <c r="E21" i="17"/>
  <c r="F21" i="17"/>
  <c r="E22" i="17"/>
  <c r="F22" i="17"/>
  <c r="E23" i="17"/>
  <c r="F23" i="17"/>
  <c r="E24" i="17"/>
  <c r="F24" i="17"/>
  <c r="E25" i="17"/>
  <c r="F25" i="17"/>
  <c r="E27" i="17"/>
  <c r="F27" i="17"/>
  <c r="E28" i="17"/>
  <c r="F28" i="17"/>
  <c r="E29" i="17"/>
  <c r="F29" i="17"/>
  <c r="E30" i="17"/>
  <c r="F30" i="17"/>
  <c r="E31" i="17"/>
  <c r="F31" i="17"/>
  <c r="E32" i="17"/>
  <c r="F32" i="17"/>
  <c r="E33" i="17"/>
  <c r="F33" i="17"/>
  <c r="E35" i="17"/>
  <c r="F35" i="17"/>
  <c r="E36" i="17"/>
  <c r="F36" i="17"/>
  <c r="E37" i="17"/>
  <c r="F37" i="17"/>
  <c r="E38" i="17"/>
  <c r="F38" i="17"/>
  <c r="E39" i="17"/>
  <c r="F39" i="17"/>
  <c r="E40" i="17"/>
  <c r="F40" i="17"/>
  <c r="E41" i="17"/>
  <c r="F41" i="17"/>
  <c r="E42" i="17"/>
  <c r="F42" i="17"/>
  <c r="E43" i="17"/>
  <c r="F43" i="17"/>
  <c r="E44" i="17"/>
  <c r="F44" i="17"/>
  <c r="E45" i="17"/>
  <c r="F45" i="17"/>
  <c r="E46" i="17"/>
  <c r="F46" i="17"/>
  <c r="E47" i="17"/>
  <c r="F47" i="17"/>
  <c r="E48" i="17"/>
  <c r="F48" i="17"/>
  <c r="E49" i="17"/>
  <c r="F49" i="17"/>
  <c r="E50" i="17"/>
  <c r="F50" i="17"/>
  <c r="E51" i="17"/>
  <c r="F51" i="17"/>
  <c r="E53" i="17"/>
  <c r="F53" i="17"/>
  <c r="E54" i="17"/>
  <c r="F54" i="17"/>
  <c r="E55" i="17"/>
  <c r="F55" i="17"/>
  <c r="E56" i="17"/>
  <c r="F56" i="17"/>
  <c r="E57" i="17"/>
  <c r="F57" i="17"/>
  <c r="E58" i="17"/>
  <c r="F58" i="17"/>
  <c r="E59" i="17"/>
  <c r="F59" i="17"/>
  <c r="E60" i="17"/>
  <c r="F60" i="17"/>
  <c r="E62" i="17"/>
  <c r="F62" i="17"/>
  <c r="E63" i="17"/>
  <c r="F63" i="17"/>
  <c r="E64" i="17"/>
  <c r="F64" i="17"/>
  <c r="E65" i="17"/>
  <c r="F65" i="17"/>
  <c r="E67" i="17"/>
  <c r="F67" i="17"/>
  <c r="E68" i="17"/>
  <c r="F68" i="17"/>
  <c r="E69" i="17"/>
  <c r="F69" i="17"/>
  <c r="E70" i="17"/>
  <c r="F70" i="17"/>
  <c r="E71" i="17"/>
  <c r="F71" i="17"/>
  <c r="E72" i="17"/>
  <c r="F72" i="17"/>
  <c r="E73" i="17"/>
  <c r="F73" i="17"/>
  <c r="E74" i="17"/>
  <c r="F74" i="17"/>
  <c r="E75" i="17"/>
  <c r="F75" i="17"/>
  <c r="E76" i="17"/>
  <c r="F76" i="17"/>
  <c r="E77" i="17"/>
  <c r="F77" i="17"/>
  <c r="E79" i="17"/>
  <c r="F79" i="17"/>
  <c r="E80" i="17"/>
  <c r="F80" i="17"/>
  <c r="E81" i="17"/>
  <c r="F81" i="17"/>
  <c r="E82" i="17"/>
  <c r="F82" i="17"/>
  <c r="E83" i="17"/>
  <c r="F83" i="17"/>
  <c r="E84" i="17"/>
  <c r="F84" i="17"/>
  <c r="E85" i="17"/>
  <c r="F85" i="17"/>
  <c r="E86" i="17"/>
  <c r="F86" i="17"/>
  <c r="E87" i="17"/>
  <c r="F87" i="17"/>
  <c r="E88" i="17"/>
  <c r="F88" i="17"/>
  <c r="E89" i="17"/>
  <c r="F89" i="17"/>
  <c r="E91" i="17"/>
  <c r="F91" i="17"/>
  <c r="E92" i="17"/>
  <c r="F92" i="17"/>
  <c r="E93" i="17"/>
  <c r="F93" i="17"/>
  <c r="E94" i="17"/>
  <c r="F94" i="17"/>
  <c r="E96" i="17"/>
  <c r="F96" i="17"/>
  <c r="I71" i="17"/>
  <c r="I70" i="17"/>
  <c r="I69" i="17"/>
  <c r="E6" i="17" l="1"/>
  <c r="K96" i="24"/>
  <c r="G96" i="25"/>
  <c r="J96" i="24"/>
  <c r="B5" i="17"/>
  <c r="B91" i="16"/>
  <c r="B79" i="16"/>
  <c r="B77" i="16"/>
  <c r="B53" i="16"/>
  <c r="B35" i="16" s="1"/>
  <c r="B27" i="16"/>
  <c r="B21" i="16"/>
  <c r="B8" i="16"/>
  <c r="E8" i="16" s="1"/>
  <c r="E9" i="16"/>
  <c r="F9" i="16"/>
  <c r="E10" i="16"/>
  <c r="F10" i="16"/>
  <c r="E11" i="16"/>
  <c r="F11" i="16"/>
  <c r="E12" i="16"/>
  <c r="F12" i="16"/>
  <c r="E13" i="16"/>
  <c r="F13" i="16"/>
  <c r="E14" i="16"/>
  <c r="F14" i="16"/>
  <c r="E15" i="16"/>
  <c r="F15" i="16"/>
  <c r="E16" i="16"/>
  <c r="F16" i="16"/>
  <c r="E17" i="16"/>
  <c r="F17" i="16"/>
  <c r="E18" i="16"/>
  <c r="F18" i="16"/>
  <c r="E19" i="16"/>
  <c r="F19" i="16"/>
  <c r="E21" i="16"/>
  <c r="F21" i="16"/>
  <c r="E22" i="16"/>
  <c r="F22" i="16"/>
  <c r="E23" i="16"/>
  <c r="F23" i="16"/>
  <c r="E24" i="16"/>
  <c r="F24" i="16"/>
  <c r="E25" i="16"/>
  <c r="F25" i="16"/>
  <c r="E27" i="16"/>
  <c r="F27" i="16"/>
  <c r="E28" i="16"/>
  <c r="F28" i="16"/>
  <c r="E29" i="16"/>
  <c r="F29" i="16"/>
  <c r="E30" i="16"/>
  <c r="F30" i="16"/>
  <c r="E31" i="16"/>
  <c r="F31" i="16"/>
  <c r="E32" i="16"/>
  <c r="F32" i="16"/>
  <c r="E33" i="16"/>
  <c r="F33" i="16"/>
  <c r="E36" i="16"/>
  <c r="F36" i="16"/>
  <c r="E37" i="16"/>
  <c r="F37" i="16"/>
  <c r="E38" i="16"/>
  <c r="F38" i="16"/>
  <c r="E39" i="16"/>
  <c r="F39" i="16"/>
  <c r="E40" i="16"/>
  <c r="F40" i="16"/>
  <c r="E41" i="16"/>
  <c r="F41" i="16"/>
  <c r="E42" i="16"/>
  <c r="F42" i="16"/>
  <c r="E43" i="16"/>
  <c r="F43" i="16"/>
  <c r="E44" i="16"/>
  <c r="F44" i="16"/>
  <c r="E45" i="16"/>
  <c r="F45" i="16"/>
  <c r="E46" i="16"/>
  <c r="F46" i="16"/>
  <c r="E47" i="16"/>
  <c r="F47" i="16"/>
  <c r="E48" i="16"/>
  <c r="F48" i="16"/>
  <c r="E49" i="16"/>
  <c r="F49" i="16"/>
  <c r="E50" i="16"/>
  <c r="F50" i="16"/>
  <c r="E51" i="16"/>
  <c r="F51" i="16"/>
  <c r="E53" i="16"/>
  <c r="F53" i="16"/>
  <c r="E54" i="16"/>
  <c r="F54" i="16"/>
  <c r="E55" i="16"/>
  <c r="F55" i="16"/>
  <c r="E56" i="16"/>
  <c r="F56" i="16"/>
  <c r="E57" i="16"/>
  <c r="F57" i="16"/>
  <c r="E58" i="16"/>
  <c r="F58" i="16"/>
  <c r="E59" i="16"/>
  <c r="F59" i="16"/>
  <c r="E60" i="16"/>
  <c r="F60" i="16"/>
  <c r="E62" i="16"/>
  <c r="F62" i="16"/>
  <c r="E63" i="16"/>
  <c r="F63" i="16"/>
  <c r="E64" i="16"/>
  <c r="F64" i="16"/>
  <c r="E65" i="16"/>
  <c r="F65" i="16"/>
  <c r="E67" i="16"/>
  <c r="F67" i="16"/>
  <c r="E68" i="16"/>
  <c r="F68" i="16"/>
  <c r="E69" i="16"/>
  <c r="F69" i="16"/>
  <c r="E70" i="16"/>
  <c r="F70" i="16"/>
  <c r="E71" i="16"/>
  <c r="F71" i="16"/>
  <c r="E72" i="16"/>
  <c r="F72" i="16"/>
  <c r="E73" i="16"/>
  <c r="F73" i="16"/>
  <c r="E74" i="16"/>
  <c r="F74" i="16"/>
  <c r="E75" i="16"/>
  <c r="F75" i="16"/>
  <c r="E76" i="16"/>
  <c r="F76" i="16"/>
  <c r="E77" i="16"/>
  <c r="F77" i="16"/>
  <c r="E79" i="16"/>
  <c r="F79" i="16"/>
  <c r="E80" i="16"/>
  <c r="F80" i="16"/>
  <c r="E81" i="16"/>
  <c r="F81" i="16"/>
  <c r="E82" i="16"/>
  <c r="F82" i="16"/>
  <c r="E83" i="16"/>
  <c r="F83" i="16"/>
  <c r="E84" i="16"/>
  <c r="F84" i="16"/>
  <c r="E85" i="16"/>
  <c r="F85" i="16"/>
  <c r="E86" i="16"/>
  <c r="F86" i="16"/>
  <c r="E87" i="16"/>
  <c r="F87" i="16"/>
  <c r="E88" i="16"/>
  <c r="F88" i="16"/>
  <c r="E89" i="16"/>
  <c r="F89" i="16"/>
  <c r="E91" i="16"/>
  <c r="F91" i="16"/>
  <c r="E92" i="16"/>
  <c r="F92" i="16"/>
  <c r="E93" i="16"/>
  <c r="F93" i="16"/>
  <c r="E94" i="16"/>
  <c r="F94" i="16"/>
  <c r="E96" i="16"/>
  <c r="F96" i="16"/>
  <c r="I71" i="16"/>
  <c r="I70" i="16"/>
  <c r="I69" i="16"/>
  <c r="H62" i="16"/>
  <c r="E35" i="16" l="1"/>
  <c r="F35" i="16"/>
  <c r="K96" i="25"/>
  <c r="J96" i="25"/>
  <c r="F8" i="16"/>
  <c r="E5" i="17"/>
  <c r="F5" i="17"/>
  <c r="B6" i="16"/>
  <c r="G9" i="14"/>
  <c r="G9" i="16" s="1"/>
  <c r="G10" i="14"/>
  <c r="G10" i="16" s="1"/>
  <c r="G11" i="14"/>
  <c r="G11" i="16" s="1"/>
  <c r="G12" i="14"/>
  <c r="G12" i="16" s="1"/>
  <c r="G13" i="14"/>
  <c r="G13" i="16" s="1"/>
  <c r="G14" i="14"/>
  <c r="G14" i="16" s="1"/>
  <c r="G15" i="14"/>
  <c r="G15" i="16" s="1"/>
  <c r="G16" i="14"/>
  <c r="G16" i="16" s="1"/>
  <c r="G17" i="14"/>
  <c r="G17" i="16" s="1"/>
  <c r="G18" i="14"/>
  <c r="G18" i="16" s="1"/>
  <c r="G19" i="14"/>
  <c r="G19" i="16" s="1"/>
  <c r="G22" i="14"/>
  <c r="G22" i="16" s="1"/>
  <c r="G23" i="14"/>
  <c r="G23" i="16" s="1"/>
  <c r="G24" i="14"/>
  <c r="G24" i="16" s="1"/>
  <c r="G25" i="14"/>
  <c r="G25" i="16" s="1"/>
  <c r="G28" i="14"/>
  <c r="G28" i="16" s="1"/>
  <c r="G29" i="14"/>
  <c r="G29" i="16" s="1"/>
  <c r="G30" i="14"/>
  <c r="G30" i="16" s="1"/>
  <c r="G31" i="14"/>
  <c r="G31" i="16" s="1"/>
  <c r="G32" i="14"/>
  <c r="G32" i="16" s="1"/>
  <c r="G33" i="14"/>
  <c r="G33" i="16" s="1"/>
  <c r="G36" i="14"/>
  <c r="G36" i="16" s="1"/>
  <c r="G37" i="14"/>
  <c r="G37" i="16" s="1"/>
  <c r="G38" i="14"/>
  <c r="G38" i="16" s="1"/>
  <c r="G39" i="14"/>
  <c r="G39" i="16" s="1"/>
  <c r="G40" i="14"/>
  <c r="G40" i="16" s="1"/>
  <c r="G41" i="14"/>
  <c r="G41" i="16" s="1"/>
  <c r="G42" i="14"/>
  <c r="G42" i="16" s="1"/>
  <c r="G43" i="14"/>
  <c r="G43" i="16" s="1"/>
  <c r="G44" i="14"/>
  <c r="G44" i="16" s="1"/>
  <c r="G45" i="14"/>
  <c r="G45" i="16" s="1"/>
  <c r="G46" i="14"/>
  <c r="G46" i="16" s="1"/>
  <c r="G47" i="14"/>
  <c r="G47" i="16" s="1"/>
  <c r="G48" i="14"/>
  <c r="G48" i="16" s="1"/>
  <c r="G49" i="14"/>
  <c r="G49" i="16" s="1"/>
  <c r="G50" i="14"/>
  <c r="G50" i="16" s="1"/>
  <c r="G51" i="14"/>
  <c r="G51" i="16" s="1"/>
  <c r="G54" i="14"/>
  <c r="G54" i="16" s="1"/>
  <c r="G55" i="14"/>
  <c r="G55" i="16" s="1"/>
  <c r="G56" i="14"/>
  <c r="G56" i="16" s="1"/>
  <c r="G57" i="14"/>
  <c r="G57" i="16" s="1"/>
  <c r="G58" i="14"/>
  <c r="G58" i="16" s="1"/>
  <c r="G59" i="14"/>
  <c r="G59" i="16" s="1"/>
  <c r="G60" i="14"/>
  <c r="G60" i="16" s="1"/>
  <c r="G62" i="14"/>
  <c r="G62" i="16" s="1"/>
  <c r="G63" i="14"/>
  <c r="G63" i="16" s="1"/>
  <c r="G64" i="14"/>
  <c r="G64" i="16" s="1"/>
  <c r="G65" i="14"/>
  <c r="G65" i="16" s="1"/>
  <c r="G67" i="14"/>
  <c r="G67" i="16" s="1"/>
  <c r="G68" i="14"/>
  <c r="G68" i="16" s="1"/>
  <c r="G69" i="14"/>
  <c r="G69" i="16" s="1"/>
  <c r="G70" i="14"/>
  <c r="G70" i="16" s="1"/>
  <c r="K70" i="16" s="1"/>
  <c r="G71" i="14"/>
  <c r="G71" i="16" s="1"/>
  <c r="G72" i="14"/>
  <c r="G72" i="16" s="1"/>
  <c r="G73" i="14"/>
  <c r="G73" i="16" s="1"/>
  <c r="G74" i="14"/>
  <c r="G74" i="16" s="1"/>
  <c r="G75" i="14"/>
  <c r="G75" i="16" s="1"/>
  <c r="G76" i="14"/>
  <c r="G76" i="16" s="1"/>
  <c r="G80" i="14"/>
  <c r="G80" i="16" s="1"/>
  <c r="G81" i="14"/>
  <c r="G81" i="16" s="1"/>
  <c r="G82" i="14"/>
  <c r="G82" i="16" s="1"/>
  <c r="G83" i="14"/>
  <c r="G83" i="16" s="1"/>
  <c r="G84" i="14"/>
  <c r="G84" i="16" s="1"/>
  <c r="G85" i="14"/>
  <c r="G85" i="16" s="1"/>
  <c r="G86" i="14"/>
  <c r="G86" i="16" s="1"/>
  <c r="G87" i="14"/>
  <c r="G87" i="16" s="1"/>
  <c r="G88" i="14"/>
  <c r="G88" i="16" s="1"/>
  <c r="G89" i="14"/>
  <c r="G89" i="16" s="1"/>
  <c r="G92" i="14"/>
  <c r="G92" i="16" s="1"/>
  <c r="G93" i="14"/>
  <c r="G93" i="16" s="1"/>
  <c r="G94" i="14"/>
  <c r="G94" i="16" s="1"/>
  <c r="G96" i="14"/>
  <c r="G96" i="16" s="1"/>
  <c r="F9" i="14"/>
  <c r="F10" i="14"/>
  <c r="F11" i="14"/>
  <c r="F12" i="14"/>
  <c r="F13" i="14"/>
  <c r="F14" i="14"/>
  <c r="F15" i="14"/>
  <c r="F16" i="14"/>
  <c r="F17" i="14"/>
  <c r="F18" i="14"/>
  <c r="F19" i="14"/>
  <c r="F22" i="14"/>
  <c r="F23" i="14"/>
  <c r="F24" i="14"/>
  <c r="F25" i="14"/>
  <c r="F28" i="14"/>
  <c r="F29" i="14"/>
  <c r="F30" i="14"/>
  <c r="F31" i="14"/>
  <c r="F32" i="14"/>
  <c r="F33" i="14"/>
  <c r="F36" i="14"/>
  <c r="F37" i="14"/>
  <c r="F38" i="14"/>
  <c r="F39" i="14"/>
  <c r="F40" i="14"/>
  <c r="F41" i="14"/>
  <c r="F42" i="14"/>
  <c r="F43" i="14"/>
  <c r="F44" i="14"/>
  <c r="F45" i="14"/>
  <c r="F46" i="14"/>
  <c r="F47" i="14"/>
  <c r="F48" i="14"/>
  <c r="F49" i="14"/>
  <c r="F50" i="14"/>
  <c r="F51" i="14"/>
  <c r="F54" i="14"/>
  <c r="F55" i="14"/>
  <c r="F56" i="14"/>
  <c r="F57" i="14"/>
  <c r="F58" i="14"/>
  <c r="F59" i="14"/>
  <c r="F60" i="14"/>
  <c r="F62" i="14"/>
  <c r="F63" i="14"/>
  <c r="F65" i="14"/>
  <c r="F67" i="14"/>
  <c r="F68" i="14"/>
  <c r="F69" i="14"/>
  <c r="F70" i="14"/>
  <c r="F71" i="14"/>
  <c r="F72" i="14"/>
  <c r="F73" i="14"/>
  <c r="F74" i="14"/>
  <c r="F75" i="14"/>
  <c r="F76" i="14"/>
  <c r="F80" i="14"/>
  <c r="F81" i="14"/>
  <c r="F82" i="14"/>
  <c r="F83" i="14"/>
  <c r="F84" i="14"/>
  <c r="F85" i="14"/>
  <c r="F86" i="14"/>
  <c r="F87" i="14"/>
  <c r="F88" i="14"/>
  <c r="F89" i="14"/>
  <c r="F91" i="14"/>
  <c r="F92" i="14"/>
  <c r="F93" i="14"/>
  <c r="F94" i="14"/>
  <c r="F96" i="14"/>
  <c r="E9" i="14"/>
  <c r="E10" i="14"/>
  <c r="E11" i="14"/>
  <c r="E12" i="14"/>
  <c r="E13" i="14"/>
  <c r="E14" i="14"/>
  <c r="E15" i="14"/>
  <c r="E16" i="14"/>
  <c r="E17" i="14"/>
  <c r="E18" i="14"/>
  <c r="E19" i="14"/>
  <c r="E22" i="14"/>
  <c r="E23" i="14"/>
  <c r="E24" i="14"/>
  <c r="E25" i="14"/>
  <c r="E28" i="14"/>
  <c r="E29" i="14"/>
  <c r="E30" i="14"/>
  <c r="E31" i="14"/>
  <c r="E32" i="14"/>
  <c r="E33" i="14"/>
  <c r="E36" i="14"/>
  <c r="E37" i="14"/>
  <c r="E38" i="14"/>
  <c r="E39" i="14"/>
  <c r="E40" i="14"/>
  <c r="E41" i="14"/>
  <c r="E42" i="14"/>
  <c r="E43" i="14"/>
  <c r="E44" i="14"/>
  <c r="E45" i="14"/>
  <c r="E46" i="14"/>
  <c r="E47" i="14"/>
  <c r="E48" i="14"/>
  <c r="E49" i="14"/>
  <c r="E50" i="14"/>
  <c r="E51" i="14"/>
  <c r="E54" i="14"/>
  <c r="E55" i="14"/>
  <c r="E56" i="14"/>
  <c r="E57" i="14"/>
  <c r="E58" i="14"/>
  <c r="E59" i="14"/>
  <c r="E60" i="14"/>
  <c r="E62" i="14"/>
  <c r="E63" i="14"/>
  <c r="E64" i="14"/>
  <c r="E65" i="14"/>
  <c r="E67" i="14"/>
  <c r="E68" i="14"/>
  <c r="E69" i="14"/>
  <c r="E70" i="14"/>
  <c r="E71" i="14"/>
  <c r="E72" i="14"/>
  <c r="E73" i="14"/>
  <c r="E74" i="14"/>
  <c r="E75" i="14"/>
  <c r="E76" i="14"/>
  <c r="E80" i="14"/>
  <c r="E81" i="14"/>
  <c r="E82" i="14"/>
  <c r="E83" i="14"/>
  <c r="E84" i="14"/>
  <c r="E85" i="14"/>
  <c r="E86" i="14"/>
  <c r="E87" i="14"/>
  <c r="E88" i="14"/>
  <c r="E89" i="14"/>
  <c r="E91" i="14"/>
  <c r="E92" i="14"/>
  <c r="E93" i="14"/>
  <c r="E94" i="14"/>
  <c r="E96" i="14"/>
  <c r="B79" i="14"/>
  <c r="B77" i="14"/>
  <c r="F77" i="14" s="1"/>
  <c r="B53" i="14"/>
  <c r="B35" i="14" s="1"/>
  <c r="E35" i="14" s="1"/>
  <c r="B27" i="14"/>
  <c r="B21" i="14"/>
  <c r="E21" i="14" s="1"/>
  <c r="B8" i="14"/>
  <c r="I71" i="14"/>
  <c r="K71" i="14" s="1"/>
  <c r="I70" i="14"/>
  <c r="K70" i="14" s="1"/>
  <c r="I69" i="14"/>
  <c r="K69" i="14" s="1"/>
  <c r="F6" i="16" l="1"/>
  <c r="B5" i="16"/>
  <c r="E77" i="14"/>
  <c r="E6" i="16"/>
  <c r="E53" i="14"/>
  <c r="E27" i="14"/>
  <c r="F35" i="14"/>
  <c r="F21" i="14"/>
  <c r="F8" i="14"/>
  <c r="G96" i="17"/>
  <c r="J96" i="16"/>
  <c r="K96" i="16"/>
  <c r="G93" i="17"/>
  <c r="J93" i="16"/>
  <c r="K93" i="16"/>
  <c r="G88" i="17"/>
  <c r="J88" i="16"/>
  <c r="K88" i="16"/>
  <c r="G86" i="17"/>
  <c r="J86" i="16"/>
  <c r="K86" i="16"/>
  <c r="G84" i="17"/>
  <c r="J84" i="16"/>
  <c r="K84" i="16"/>
  <c r="G82" i="17"/>
  <c r="J82" i="16"/>
  <c r="K82" i="16"/>
  <c r="G80" i="17"/>
  <c r="J80" i="16"/>
  <c r="K80" i="16"/>
  <c r="G75" i="17"/>
  <c r="J75" i="16"/>
  <c r="K75" i="16"/>
  <c r="G73" i="17"/>
  <c r="J73" i="16"/>
  <c r="K73" i="16"/>
  <c r="G71" i="17"/>
  <c r="J71" i="16"/>
  <c r="G69" i="17"/>
  <c r="J69" i="16"/>
  <c r="G67" i="17"/>
  <c r="K67" i="16"/>
  <c r="J67" i="16"/>
  <c r="G64" i="17"/>
  <c r="K64" i="16"/>
  <c r="J64" i="16"/>
  <c r="G59" i="17"/>
  <c r="K59" i="16"/>
  <c r="J59" i="16"/>
  <c r="G57" i="17"/>
  <c r="K57" i="16"/>
  <c r="J57" i="16"/>
  <c r="G55" i="17"/>
  <c r="K55" i="16"/>
  <c r="J55" i="16"/>
  <c r="G50" i="17"/>
  <c r="K50" i="16"/>
  <c r="J50" i="16"/>
  <c r="G48" i="17"/>
  <c r="K48" i="16"/>
  <c r="J48" i="16"/>
  <c r="G46" i="17"/>
  <c r="K46" i="16"/>
  <c r="J46" i="16"/>
  <c r="G44" i="17"/>
  <c r="K44" i="16"/>
  <c r="J44" i="16"/>
  <c r="G42" i="17"/>
  <c r="K42" i="16"/>
  <c r="J42" i="16"/>
  <c r="G40" i="17"/>
  <c r="K40" i="16"/>
  <c r="J40" i="16"/>
  <c r="G38" i="17"/>
  <c r="K38" i="16"/>
  <c r="J38" i="16"/>
  <c r="G36" i="17"/>
  <c r="K36" i="16"/>
  <c r="J36" i="16"/>
  <c r="G32" i="17"/>
  <c r="K32" i="16"/>
  <c r="J32" i="16"/>
  <c r="G30" i="17"/>
  <c r="K30" i="16"/>
  <c r="J30" i="16"/>
  <c r="G28" i="17"/>
  <c r="K28" i="16"/>
  <c r="J28" i="16"/>
  <c r="G25" i="17"/>
  <c r="K25" i="16"/>
  <c r="J25" i="16"/>
  <c r="G23" i="17"/>
  <c r="K23" i="16"/>
  <c r="J23" i="16"/>
  <c r="G18" i="17"/>
  <c r="K18" i="16"/>
  <c r="J18" i="16"/>
  <c r="G16" i="17"/>
  <c r="K16" i="16"/>
  <c r="J16" i="16"/>
  <c r="G14" i="17"/>
  <c r="K14" i="16"/>
  <c r="J14" i="16"/>
  <c r="G12" i="17"/>
  <c r="K12" i="16"/>
  <c r="J12" i="16"/>
  <c r="G10" i="17"/>
  <c r="K10" i="16"/>
  <c r="J10" i="16"/>
  <c r="K96" i="14"/>
  <c r="K94" i="14"/>
  <c r="K93" i="14"/>
  <c r="K92" i="14"/>
  <c r="K89" i="14"/>
  <c r="K88" i="14"/>
  <c r="K87" i="14"/>
  <c r="K86" i="14"/>
  <c r="K85" i="14"/>
  <c r="K84" i="14"/>
  <c r="K83" i="14"/>
  <c r="K82" i="14"/>
  <c r="K81" i="14"/>
  <c r="K80" i="14"/>
  <c r="K76" i="14"/>
  <c r="K75" i="14"/>
  <c r="K74" i="14"/>
  <c r="K73" i="14"/>
  <c r="K72" i="14"/>
  <c r="J71" i="14"/>
  <c r="J69" i="14"/>
  <c r="J68" i="14"/>
  <c r="J67" i="14"/>
  <c r="J65" i="14"/>
  <c r="K63" i="14"/>
  <c r="K62" i="14"/>
  <c r="J60" i="14"/>
  <c r="J59" i="14"/>
  <c r="J58" i="14"/>
  <c r="J56" i="14"/>
  <c r="J55" i="14"/>
  <c r="J54" i="14"/>
  <c r="J51" i="14"/>
  <c r="J50" i="14"/>
  <c r="J49" i="14"/>
  <c r="J48" i="14"/>
  <c r="J47" i="14"/>
  <c r="J46" i="14"/>
  <c r="J45" i="14"/>
  <c r="J44" i="14"/>
  <c r="J43" i="14"/>
  <c r="J42" i="14"/>
  <c r="J41" i="14"/>
  <c r="J40" i="14"/>
  <c r="J39" i="14"/>
  <c r="J38" i="14"/>
  <c r="J37" i="14"/>
  <c r="J36" i="14"/>
  <c r="J33" i="14"/>
  <c r="J32" i="14"/>
  <c r="J31" i="14"/>
  <c r="J30" i="14"/>
  <c r="J29" i="14"/>
  <c r="J28" i="14"/>
  <c r="J25" i="14"/>
  <c r="J24" i="14"/>
  <c r="J23" i="14"/>
  <c r="J22" i="14"/>
  <c r="J19" i="14"/>
  <c r="J18" i="14"/>
  <c r="J17" i="14"/>
  <c r="J16" i="14"/>
  <c r="J15" i="14"/>
  <c r="J14" i="14"/>
  <c r="J13" i="14"/>
  <c r="J12" i="14"/>
  <c r="J11" i="14"/>
  <c r="J10" i="14"/>
  <c r="J9" i="14"/>
  <c r="B6" i="14"/>
  <c r="E79" i="14"/>
  <c r="E8" i="14"/>
  <c r="F79" i="14"/>
  <c r="F53" i="14"/>
  <c r="F27" i="14"/>
  <c r="G94" i="17"/>
  <c r="J94" i="16"/>
  <c r="K94" i="16"/>
  <c r="G92" i="17"/>
  <c r="J92" i="16"/>
  <c r="K92" i="16"/>
  <c r="G89" i="17"/>
  <c r="J89" i="16"/>
  <c r="K89" i="16"/>
  <c r="G87" i="17"/>
  <c r="J87" i="16"/>
  <c r="K87" i="16"/>
  <c r="G85" i="17"/>
  <c r="J85" i="16"/>
  <c r="K85" i="16"/>
  <c r="G83" i="17"/>
  <c r="J83" i="16"/>
  <c r="K83" i="16"/>
  <c r="G81" i="17"/>
  <c r="J81" i="16"/>
  <c r="K81" i="16"/>
  <c r="G76" i="17"/>
  <c r="J76" i="16"/>
  <c r="K76" i="16"/>
  <c r="G74" i="17"/>
  <c r="J74" i="16"/>
  <c r="K74" i="16"/>
  <c r="G72" i="17"/>
  <c r="J72" i="16"/>
  <c r="K72" i="16"/>
  <c r="G70" i="17"/>
  <c r="J70" i="16"/>
  <c r="G68" i="17"/>
  <c r="K68" i="16"/>
  <c r="J68" i="16"/>
  <c r="G65" i="17"/>
  <c r="K65" i="16"/>
  <c r="J65" i="16"/>
  <c r="G63" i="17"/>
  <c r="K63" i="16"/>
  <c r="J63" i="16"/>
  <c r="G60" i="17"/>
  <c r="K60" i="16"/>
  <c r="J60" i="16"/>
  <c r="G58" i="17"/>
  <c r="K58" i="16"/>
  <c r="J58" i="16"/>
  <c r="G56" i="17"/>
  <c r="K56" i="16"/>
  <c r="J56" i="16"/>
  <c r="G54" i="17"/>
  <c r="K54" i="16"/>
  <c r="J54" i="16"/>
  <c r="G51" i="17"/>
  <c r="K51" i="16"/>
  <c r="J51" i="16"/>
  <c r="G49" i="17"/>
  <c r="K49" i="16"/>
  <c r="J49" i="16"/>
  <c r="G47" i="17"/>
  <c r="K47" i="16"/>
  <c r="J47" i="16"/>
  <c r="G45" i="17"/>
  <c r="K45" i="16"/>
  <c r="J45" i="16"/>
  <c r="G43" i="17"/>
  <c r="K43" i="16"/>
  <c r="J43" i="16"/>
  <c r="G41" i="17"/>
  <c r="K41" i="16"/>
  <c r="J41" i="16"/>
  <c r="G39" i="17"/>
  <c r="K39" i="16"/>
  <c r="J39" i="16"/>
  <c r="G37" i="17"/>
  <c r="K37" i="16"/>
  <c r="J37" i="16"/>
  <c r="G33" i="17"/>
  <c r="K33" i="16"/>
  <c r="J33" i="16"/>
  <c r="G31" i="17"/>
  <c r="K31" i="16"/>
  <c r="J31" i="16"/>
  <c r="G29" i="17"/>
  <c r="K29" i="16"/>
  <c r="J29" i="16"/>
  <c r="G24" i="17"/>
  <c r="K24" i="16"/>
  <c r="J24" i="16"/>
  <c r="G22" i="17"/>
  <c r="K22" i="16"/>
  <c r="J22" i="16"/>
  <c r="G19" i="17"/>
  <c r="K19" i="16"/>
  <c r="J19" i="16"/>
  <c r="G17" i="17"/>
  <c r="K17" i="16"/>
  <c r="J17" i="16"/>
  <c r="G15" i="17"/>
  <c r="K15" i="16"/>
  <c r="J15" i="16"/>
  <c r="G13" i="17"/>
  <c r="K13" i="16"/>
  <c r="J13" i="16"/>
  <c r="G11" i="17"/>
  <c r="K11" i="16"/>
  <c r="J11" i="16"/>
  <c r="G9" i="17"/>
  <c r="K9" i="16"/>
  <c r="J9" i="16"/>
  <c r="J96" i="14"/>
  <c r="J94" i="14"/>
  <c r="J93" i="14"/>
  <c r="J92" i="14"/>
  <c r="J89" i="14"/>
  <c r="J88" i="14"/>
  <c r="J87" i="14"/>
  <c r="J86" i="14"/>
  <c r="J85" i="14"/>
  <c r="J84" i="14"/>
  <c r="J83" i="14"/>
  <c r="J82" i="14"/>
  <c r="J81" i="14"/>
  <c r="J80" i="14"/>
  <c r="J76" i="14"/>
  <c r="J75" i="14"/>
  <c r="J74" i="14"/>
  <c r="J73" i="14"/>
  <c r="J72" i="14"/>
  <c r="J70" i="14"/>
  <c r="K68" i="14"/>
  <c r="K67" i="14"/>
  <c r="K65" i="14"/>
  <c r="J64" i="14"/>
  <c r="J63" i="14"/>
  <c r="K60" i="14"/>
  <c r="K59" i="14"/>
  <c r="K58" i="14"/>
  <c r="K56" i="14"/>
  <c r="K55" i="14"/>
  <c r="K54" i="14"/>
  <c r="K51" i="14"/>
  <c r="K50" i="14"/>
  <c r="K49" i="14"/>
  <c r="K48" i="14"/>
  <c r="K47" i="14"/>
  <c r="K46" i="14"/>
  <c r="K45" i="14"/>
  <c r="K44" i="14"/>
  <c r="K43" i="14"/>
  <c r="K42" i="14"/>
  <c r="K41" i="14"/>
  <c r="K40" i="14"/>
  <c r="K39" i="14"/>
  <c r="K38" i="14"/>
  <c r="K37" i="14"/>
  <c r="K36" i="14"/>
  <c r="K33" i="14"/>
  <c r="K32" i="14"/>
  <c r="K31" i="14"/>
  <c r="K30" i="14"/>
  <c r="K29" i="14"/>
  <c r="K28" i="14"/>
  <c r="K25" i="14"/>
  <c r="K24" i="14"/>
  <c r="K23" i="14"/>
  <c r="K22" i="14"/>
  <c r="K19" i="14"/>
  <c r="K18" i="14"/>
  <c r="K17" i="14"/>
  <c r="K16" i="14"/>
  <c r="K15" i="14"/>
  <c r="K14" i="14"/>
  <c r="K13" i="14"/>
  <c r="K12" i="14"/>
  <c r="K11" i="14"/>
  <c r="K10" i="14"/>
  <c r="K9" i="14"/>
  <c r="K69" i="16"/>
  <c r="K71" i="16"/>
  <c r="J62" i="14"/>
  <c r="G62" i="17"/>
  <c r="K62" i="16"/>
  <c r="J62" i="16"/>
  <c r="B5" i="14"/>
  <c r="E9" i="1"/>
  <c r="F9" i="1"/>
  <c r="E10" i="1"/>
  <c r="F10" i="1"/>
  <c r="E11" i="1"/>
  <c r="F11" i="1"/>
  <c r="E12" i="1"/>
  <c r="F12" i="1"/>
  <c r="E13" i="1"/>
  <c r="F13" i="1"/>
  <c r="E14" i="1"/>
  <c r="F14" i="1"/>
  <c r="E15" i="1"/>
  <c r="F15" i="1"/>
  <c r="E16" i="1"/>
  <c r="F16" i="1"/>
  <c r="E17" i="1"/>
  <c r="F17" i="1"/>
  <c r="E18" i="1"/>
  <c r="F18" i="1"/>
  <c r="E19" i="1"/>
  <c r="F19" i="1"/>
  <c r="E22" i="1"/>
  <c r="F22" i="1"/>
  <c r="E23" i="1"/>
  <c r="F23" i="1"/>
  <c r="E24" i="1"/>
  <c r="F24" i="1"/>
  <c r="E25" i="1"/>
  <c r="F25" i="1"/>
  <c r="E28" i="1"/>
  <c r="F28" i="1"/>
  <c r="E29" i="1"/>
  <c r="F29" i="1"/>
  <c r="E30" i="1"/>
  <c r="F30" i="1"/>
  <c r="E31" i="1"/>
  <c r="F31" i="1"/>
  <c r="E32" i="1"/>
  <c r="F32" i="1"/>
  <c r="E33" i="1"/>
  <c r="F33" i="1"/>
  <c r="E36" i="1"/>
  <c r="F36" i="1"/>
  <c r="E37" i="1"/>
  <c r="F37" i="1"/>
  <c r="E38" i="1"/>
  <c r="F38" i="1"/>
  <c r="E39" i="1"/>
  <c r="F39" i="1"/>
  <c r="E40" i="1"/>
  <c r="F40" i="1"/>
  <c r="E41" i="1"/>
  <c r="F41" i="1"/>
  <c r="E42" i="1"/>
  <c r="F42" i="1"/>
  <c r="E43" i="1"/>
  <c r="F43" i="1"/>
  <c r="E44" i="1"/>
  <c r="F44" i="1"/>
  <c r="E45" i="1"/>
  <c r="F45" i="1"/>
  <c r="E46" i="1"/>
  <c r="F46" i="1"/>
  <c r="E47" i="1"/>
  <c r="F47" i="1"/>
  <c r="E48" i="1"/>
  <c r="F48" i="1"/>
  <c r="E49" i="1"/>
  <c r="F49" i="1"/>
  <c r="E50" i="1"/>
  <c r="F50" i="1"/>
  <c r="E51" i="1"/>
  <c r="F51" i="1"/>
  <c r="E54" i="1"/>
  <c r="F54" i="1"/>
  <c r="E55" i="1"/>
  <c r="F55" i="1"/>
  <c r="E56" i="1"/>
  <c r="F56" i="1"/>
  <c r="E57" i="1"/>
  <c r="F57" i="1"/>
  <c r="E58" i="1"/>
  <c r="F58" i="1"/>
  <c r="E59" i="1"/>
  <c r="F59" i="1"/>
  <c r="E60" i="1"/>
  <c r="F60" i="1"/>
  <c r="E62" i="1"/>
  <c r="F62" i="1"/>
  <c r="E63" i="1"/>
  <c r="F63" i="1"/>
  <c r="E64" i="1"/>
  <c r="F64" i="1"/>
  <c r="E65" i="1"/>
  <c r="F65" i="1"/>
  <c r="E67" i="1"/>
  <c r="F67" i="1"/>
  <c r="E68" i="1"/>
  <c r="F68" i="1"/>
  <c r="E69" i="1"/>
  <c r="F69" i="1"/>
  <c r="E70" i="1"/>
  <c r="F70" i="1"/>
  <c r="E71" i="1"/>
  <c r="F71" i="1"/>
  <c r="E72" i="1"/>
  <c r="F72" i="1"/>
  <c r="E73" i="1"/>
  <c r="F73" i="1"/>
  <c r="E74" i="1"/>
  <c r="F74" i="1"/>
  <c r="E75" i="1"/>
  <c r="F75" i="1"/>
  <c r="E76" i="1"/>
  <c r="F76" i="1"/>
  <c r="E80" i="1"/>
  <c r="F80" i="1"/>
  <c r="E81" i="1"/>
  <c r="F81" i="1"/>
  <c r="E82" i="1"/>
  <c r="F82" i="1"/>
  <c r="E83" i="1"/>
  <c r="F83" i="1"/>
  <c r="E84" i="1"/>
  <c r="F84" i="1"/>
  <c r="E85" i="1"/>
  <c r="F85" i="1"/>
  <c r="E86" i="1"/>
  <c r="F86" i="1"/>
  <c r="E87" i="1"/>
  <c r="F87" i="1"/>
  <c r="E88" i="1"/>
  <c r="F88" i="1"/>
  <c r="E89" i="1"/>
  <c r="F89" i="1"/>
  <c r="E92" i="1"/>
  <c r="F92" i="1"/>
  <c r="E93" i="1"/>
  <c r="F93" i="1"/>
  <c r="E94" i="1"/>
  <c r="F94" i="1"/>
  <c r="E96" i="1"/>
  <c r="F96" i="1"/>
  <c r="B91" i="1"/>
  <c r="G91" i="14" s="1"/>
  <c r="G91" i="16" s="1"/>
  <c r="J91" i="16" s="1"/>
  <c r="B79" i="1"/>
  <c r="E79" i="1" s="1"/>
  <c r="B77" i="1"/>
  <c r="G77" i="14" s="1"/>
  <c r="G77" i="16" s="1"/>
  <c r="G77" i="17" s="1"/>
  <c r="B53" i="1"/>
  <c r="F53" i="1" s="1"/>
  <c r="B27" i="1"/>
  <c r="G27" i="14" s="1"/>
  <c r="B21" i="1"/>
  <c r="B6" i="1" s="1"/>
  <c r="E6" i="1" s="1"/>
  <c r="B8" i="1"/>
  <c r="G8" i="14" s="1"/>
  <c r="J8" i="14" l="1"/>
  <c r="G8" i="16"/>
  <c r="K8" i="14"/>
  <c r="G27" i="16"/>
  <c r="K27" i="14"/>
  <c r="J27" i="14"/>
  <c r="E91" i="1"/>
  <c r="E77" i="1"/>
  <c r="E53" i="1"/>
  <c r="E21" i="1"/>
  <c r="E8" i="1"/>
  <c r="J77" i="14"/>
  <c r="K77" i="16"/>
  <c r="G91" i="17"/>
  <c r="G79" i="14"/>
  <c r="F79" i="1"/>
  <c r="F27" i="1"/>
  <c r="F6" i="1"/>
  <c r="J77" i="16"/>
  <c r="F5" i="16"/>
  <c r="E5" i="16"/>
  <c r="E27" i="1"/>
  <c r="K91" i="14"/>
  <c r="G21" i="14"/>
  <c r="G53" i="14"/>
  <c r="K91" i="16"/>
  <c r="B35" i="1"/>
  <c r="G35" i="14" s="1"/>
  <c r="F91" i="1"/>
  <c r="F77" i="1"/>
  <c r="F21" i="1"/>
  <c r="F8" i="1"/>
  <c r="J91" i="14"/>
  <c r="K77" i="14"/>
  <c r="F5" i="14"/>
  <c r="E5" i="14"/>
  <c r="G11" i="18"/>
  <c r="J11" i="17"/>
  <c r="K11" i="17"/>
  <c r="G15" i="18"/>
  <c r="J15" i="17"/>
  <c r="K15" i="17"/>
  <c r="G19" i="18"/>
  <c r="J19" i="17"/>
  <c r="K19" i="17"/>
  <c r="G24" i="18"/>
  <c r="J24" i="17"/>
  <c r="K24" i="17"/>
  <c r="G31" i="18"/>
  <c r="J31" i="17"/>
  <c r="K31" i="17"/>
  <c r="G37" i="18"/>
  <c r="J37" i="17"/>
  <c r="K37" i="17"/>
  <c r="G41" i="18"/>
  <c r="J41" i="17"/>
  <c r="K41" i="17"/>
  <c r="G45" i="18"/>
  <c r="J45" i="17"/>
  <c r="K45" i="17"/>
  <c r="G49" i="18"/>
  <c r="J49" i="17"/>
  <c r="K49" i="17"/>
  <c r="G54" i="18"/>
  <c r="J54" i="17"/>
  <c r="K54" i="17"/>
  <c r="G58" i="18"/>
  <c r="J58" i="17"/>
  <c r="K58" i="17"/>
  <c r="G63" i="18"/>
  <c r="J63" i="17"/>
  <c r="K63" i="17"/>
  <c r="G68" i="18"/>
  <c r="J68" i="17"/>
  <c r="K68" i="17"/>
  <c r="G70" i="18"/>
  <c r="J70" i="17"/>
  <c r="K70" i="17"/>
  <c r="G74" i="18"/>
  <c r="K74" i="17"/>
  <c r="J74" i="17"/>
  <c r="G81" i="18"/>
  <c r="K81" i="17"/>
  <c r="J81" i="17"/>
  <c r="G85" i="18"/>
  <c r="K85" i="17"/>
  <c r="J85" i="17"/>
  <c r="G89" i="18"/>
  <c r="K89" i="17"/>
  <c r="J89" i="17"/>
  <c r="G94" i="18"/>
  <c r="K94" i="17"/>
  <c r="J94" i="17"/>
  <c r="G6" i="14"/>
  <c r="F6" i="14"/>
  <c r="E6" i="14"/>
  <c r="G10" i="18"/>
  <c r="J10" i="17"/>
  <c r="K10" i="17"/>
  <c r="G14" i="18"/>
  <c r="J14" i="17"/>
  <c r="K14" i="17"/>
  <c r="G18" i="18"/>
  <c r="J18" i="17"/>
  <c r="K18" i="17"/>
  <c r="G23" i="18"/>
  <c r="J23" i="17"/>
  <c r="K23" i="17"/>
  <c r="G28" i="18"/>
  <c r="J28" i="17"/>
  <c r="K28" i="17"/>
  <c r="G32" i="18"/>
  <c r="J32" i="17"/>
  <c r="K32" i="17"/>
  <c r="G38" i="18"/>
  <c r="J38" i="17"/>
  <c r="K38" i="17"/>
  <c r="G42" i="18"/>
  <c r="J42" i="17"/>
  <c r="K42" i="17"/>
  <c r="G46" i="18"/>
  <c r="J46" i="17"/>
  <c r="K46" i="17"/>
  <c r="G50" i="18"/>
  <c r="J50" i="17"/>
  <c r="K50" i="17"/>
  <c r="G55" i="18"/>
  <c r="J55" i="17"/>
  <c r="K55" i="17"/>
  <c r="G59" i="18"/>
  <c r="J59" i="17"/>
  <c r="K59" i="17"/>
  <c r="G67" i="18"/>
  <c r="J67" i="17"/>
  <c r="K67" i="17"/>
  <c r="G69" i="18"/>
  <c r="J69" i="17"/>
  <c r="K69" i="17"/>
  <c r="G71" i="18"/>
  <c r="J71" i="17"/>
  <c r="K71" i="17"/>
  <c r="G75" i="18"/>
  <c r="K75" i="17"/>
  <c r="J75" i="17"/>
  <c r="G80" i="18"/>
  <c r="K80" i="17"/>
  <c r="J80" i="17"/>
  <c r="G84" i="18"/>
  <c r="K84" i="17"/>
  <c r="J84" i="17"/>
  <c r="G88" i="18"/>
  <c r="K88" i="17"/>
  <c r="J88" i="17"/>
  <c r="G93" i="18"/>
  <c r="K93" i="17"/>
  <c r="J93" i="17"/>
  <c r="G8" i="17"/>
  <c r="K8" i="16"/>
  <c r="J8" i="16"/>
  <c r="G9" i="18"/>
  <c r="J9" i="17"/>
  <c r="K9" i="17"/>
  <c r="G13" i="18"/>
  <c r="J13" i="17"/>
  <c r="K13" i="17"/>
  <c r="G17" i="18"/>
  <c r="J17" i="17"/>
  <c r="K17" i="17"/>
  <c r="G22" i="18"/>
  <c r="J22" i="17"/>
  <c r="K22" i="17"/>
  <c r="G29" i="18"/>
  <c r="J29" i="17"/>
  <c r="K29" i="17"/>
  <c r="G33" i="18"/>
  <c r="J33" i="17"/>
  <c r="K33" i="17"/>
  <c r="G39" i="18"/>
  <c r="J39" i="17"/>
  <c r="K39" i="17"/>
  <c r="G43" i="18"/>
  <c r="J43" i="17"/>
  <c r="K43" i="17"/>
  <c r="G47" i="18"/>
  <c r="J47" i="17"/>
  <c r="K47" i="17"/>
  <c r="G51" i="18"/>
  <c r="J51" i="17"/>
  <c r="K51" i="17"/>
  <c r="G56" i="18"/>
  <c r="J56" i="17"/>
  <c r="K56" i="17"/>
  <c r="G60" i="18"/>
  <c r="J60" i="17"/>
  <c r="K60" i="17"/>
  <c r="G65" i="18"/>
  <c r="J65" i="17"/>
  <c r="K65" i="17"/>
  <c r="G72" i="18"/>
  <c r="K72" i="17"/>
  <c r="J72" i="17"/>
  <c r="G76" i="18"/>
  <c r="K76" i="17"/>
  <c r="J76" i="17"/>
  <c r="G83" i="18"/>
  <c r="K83" i="17"/>
  <c r="J83" i="17"/>
  <c r="G87" i="18"/>
  <c r="K87" i="17"/>
  <c r="J87" i="17"/>
  <c r="G92" i="18"/>
  <c r="K92" i="17"/>
  <c r="J92" i="17"/>
  <c r="G12" i="18"/>
  <c r="J12" i="17"/>
  <c r="K12" i="17"/>
  <c r="G16" i="18"/>
  <c r="J16" i="17"/>
  <c r="K16" i="17"/>
  <c r="G21" i="16"/>
  <c r="K21" i="14"/>
  <c r="J21" i="14"/>
  <c r="G25" i="18"/>
  <c r="J25" i="17"/>
  <c r="K25" i="17"/>
  <c r="G30" i="18"/>
  <c r="J30" i="17"/>
  <c r="K30" i="17"/>
  <c r="G36" i="18"/>
  <c r="J36" i="17"/>
  <c r="K36" i="17"/>
  <c r="G40" i="18"/>
  <c r="J40" i="17"/>
  <c r="K40" i="17"/>
  <c r="G44" i="18"/>
  <c r="J44" i="17"/>
  <c r="K44" i="17"/>
  <c r="G48" i="18"/>
  <c r="J48" i="17"/>
  <c r="K48" i="17"/>
  <c r="G53" i="16"/>
  <c r="K53" i="14"/>
  <c r="J53" i="14"/>
  <c r="G57" i="18"/>
  <c r="J57" i="17"/>
  <c r="K57" i="17"/>
  <c r="G64" i="18"/>
  <c r="J64" i="17"/>
  <c r="K64" i="17"/>
  <c r="G73" i="18"/>
  <c r="K73" i="17"/>
  <c r="J73" i="17"/>
  <c r="G77" i="18"/>
  <c r="K77" i="17"/>
  <c r="J77" i="17"/>
  <c r="G82" i="18"/>
  <c r="K82" i="17"/>
  <c r="J82" i="17"/>
  <c r="G86" i="18"/>
  <c r="K86" i="17"/>
  <c r="J86" i="17"/>
  <c r="G91" i="18"/>
  <c r="K91" i="17"/>
  <c r="J91" i="17"/>
  <c r="K96" i="17"/>
  <c r="J96" i="17"/>
  <c r="G27" i="17"/>
  <c r="K27" i="16"/>
  <c r="J27" i="16"/>
  <c r="G35" i="16"/>
  <c r="J35" i="14"/>
  <c r="K35" i="14"/>
  <c r="B5" i="1"/>
  <c r="F35" i="1"/>
  <c r="E35" i="1"/>
  <c r="G62" i="18"/>
  <c r="G62" i="19" s="1"/>
  <c r="G62" i="20" s="1"/>
  <c r="J62" i="17"/>
  <c r="K62" i="17"/>
  <c r="K96" i="12"/>
  <c r="J96" i="12"/>
  <c r="K70" i="12"/>
  <c r="J70" i="12"/>
  <c r="K69" i="12"/>
  <c r="J69" i="12"/>
  <c r="K36" i="12"/>
  <c r="J36" i="12"/>
  <c r="K27" i="12"/>
  <c r="J27" i="12"/>
  <c r="K24" i="12"/>
  <c r="J24" i="12"/>
  <c r="K23" i="12"/>
  <c r="J23" i="12"/>
  <c r="K10" i="12"/>
  <c r="J10" i="12"/>
  <c r="K9" i="12"/>
  <c r="J9" i="12"/>
  <c r="K5" i="12"/>
  <c r="J5" i="12"/>
  <c r="J79" i="14" l="1"/>
  <c r="K79" i="14"/>
  <c r="G79" i="16"/>
  <c r="K62" i="20"/>
  <c r="G62" i="21"/>
  <c r="G62" i="22" s="1"/>
  <c r="J62" i="20"/>
  <c r="J62" i="19"/>
  <c r="K62" i="19"/>
  <c r="G91" i="19"/>
  <c r="G91" i="20" s="1"/>
  <c r="J91" i="18"/>
  <c r="K91" i="18"/>
  <c r="G82" i="19"/>
  <c r="G82" i="20" s="1"/>
  <c r="J82" i="18"/>
  <c r="K82" i="18"/>
  <c r="G73" i="19"/>
  <c r="G73" i="20" s="1"/>
  <c r="J73" i="18"/>
  <c r="K73" i="18"/>
  <c r="G57" i="19"/>
  <c r="G57" i="20" s="1"/>
  <c r="J57" i="18"/>
  <c r="K57" i="18"/>
  <c r="G48" i="19"/>
  <c r="G48" i="20" s="1"/>
  <c r="J48" i="18"/>
  <c r="K48" i="18"/>
  <c r="G40" i="19"/>
  <c r="G40" i="20" s="1"/>
  <c r="J40" i="18"/>
  <c r="K40" i="18"/>
  <c r="G30" i="19"/>
  <c r="G30" i="20" s="1"/>
  <c r="J30" i="18"/>
  <c r="K30" i="18"/>
  <c r="G21" i="17"/>
  <c r="K21" i="16"/>
  <c r="J21" i="16"/>
  <c r="G12" i="19"/>
  <c r="G12" i="20" s="1"/>
  <c r="J12" i="18"/>
  <c r="K12" i="18"/>
  <c r="G87" i="19"/>
  <c r="G87" i="20" s="1"/>
  <c r="J87" i="18"/>
  <c r="K87" i="18"/>
  <c r="G76" i="19"/>
  <c r="G76" i="20" s="1"/>
  <c r="J76" i="18"/>
  <c r="K76" i="18"/>
  <c r="G65" i="19"/>
  <c r="G65" i="20" s="1"/>
  <c r="J65" i="18"/>
  <c r="K65" i="18"/>
  <c r="G56" i="19"/>
  <c r="G56" i="20" s="1"/>
  <c r="J56" i="18"/>
  <c r="K56" i="18"/>
  <c r="G47" i="19"/>
  <c r="G47" i="20" s="1"/>
  <c r="J47" i="18"/>
  <c r="K47" i="18"/>
  <c r="G39" i="19"/>
  <c r="G39" i="20" s="1"/>
  <c r="J39" i="18"/>
  <c r="K39" i="18"/>
  <c r="G29" i="19"/>
  <c r="G29" i="20" s="1"/>
  <c r="J29" i="18"/>
  <c r="K29" i="18"/>
  <c r="G17" i="19"/>
  <c r="G17" i="20" s="1"/>
  <c r="J17" i="18"/>
  <c r="K17" i="18"/>
  <c r="G9" i="19"/>
  <c r="G9" i="20" s="1"/>
  <c r="J9" i="18"/>
  <c r="K9" i="18"/>
  <c r="G93" i="19"/>
  <c r="G93" i="20" s="1"/>
  <c r="J93" i="18"/>
  <c r="K93" i="18"/>
  <c r="G84" i="19"/>
  <c r="G84" i="20" s="1"/>
  <c r="J84" i="18"/>
  <c r="K84" i="18"/>
  <c r="G75" i="19"/>
  <c r="G75" i="20" s="1"/>
  <c r="J75" i="18"/>
  <c r="K75" i="18"/>
  <c r="G69" i="19"/>
  <c r="G69" i="20" s="1"/>
  <c r="J69" i="18"/>
  <c r="K69" i="18"/>
  <c r="G59" i="19"/>
  <c r="G59" i="20" s="1"/>
  <c r="J59" i="18"/>
  <c r="K59" i="18"/>
  <c r="G50" i="19"/>
  <c r="G50" i="20" s="1"/>
  <c r="J50" i="18"/>
  <c r="K50" i="18"/>
  <c r="G42" i="19"/>
  <c r="G42" i="20" s="1"/>
  <c r="J42" i="18"/>
  <c r="K42" i="18"/>
  <c r="G32" i="19"/>
  <c r="G32" i="20" s="1"/>
  <c r="J32" i="18"/>
  <c r="K32" i="18"/>
  <c r="G23" i="19"/>
  <c r="G23" i="20" s="1"/>
  <c r="J23" i="18"/>
  <c r="K23" i="18"/>
  <c r="G14" i="19"/>
  <c r="G14" i="20" s="1"/>
  <c r="J14" i="18"/>
  <c r="K14" i="18"/>
  <c r="G6" i="16"/>
  <c r="K6" i="14"/>
  <c r="J6" i="14"/>
  <c r="G89" i="19"/>
  <c r="G89" i="20" s="1"/>
  <c r="J89" i="18"/>
  <c r="K89" i="18"/>
  <c r="G81" i="19"/>
  <c r="G81" i="20" s="1"/>
  <c r="J81" i="18"/>
  <c r="K81" i="18"/>
  <c r="G70" i="19"/>
  <c r="G70" i="20" s="1"/>
  <c r="J70" i="18"/>
  <c r="K70" i="18"/>
  <c r="G63" i="19"/>
  <c r="G63" i="20" s="1"/>
  <c r="J63" i="18"/>
  <c r="K63" i="18"/>
  <c r="G54" i="19"/>
  <c r="G54" i="20" s="1"/>
  <c r="J54" i="18"/>
  <c r="K54" i="18"/>
  <c r="G45" i="19"/>
  <c r="G45" i="20" s="1"/>
  <c r="J45" i="18"/>
  <c r="K45" i="18"/>
  <c r="G37" i="19"/>
  <c r="G37" i="20" s="1"/>
  <c r="J37" i="18"/>
  <c r="K37" i="18"/>
  <c r="G24" i="19"/>
  <c r="G24" i="20" s="1"/>
  <c r="J24" i="18"/>
  <c r="K24" i="18"/>
  <c r="G15" i="19"/>
  <c r="G15" i="20" s="1"/>
  <c r="J15" i="18"/>
  <c r="K15" i="18"/>
  <c r="G27" i="18"/>
  <c r="J27" i="17"/>
  <c r="K27" i="17"/>
  <c r="G86" i="19"/>
  <c r="G86" i="20" s="1"/>
  <c r="J86" i="18"/>
  <c r="K86" i="18"/>
  <c r="G77" i="19"/>
  <c r="G77" i="20" s="1"/>
  <c r="J77" i="18"/>
  <c r="K77" i="18"/>
  <c r="G64" i="19"/>
  <c r="G64" i="20" s="1"/>
  <c r="J64" i="18"/>
  <c r="K64" i="18"/>
  <c r="G53" i="17"/>
  <c r="K53" i="16"/>
  <c r="J53" i="16"/>
  <c r="G44" i="19"/>
  <c r="G44" i="20" s="1"/>
  <c r="J44" i="18"/>
  <c r="K44" i="18"/>
  <c r="G36" i="19"/>
  <c r="G36" i="20" s="1"/>
  <c r="J36" i="18"/>
  <c r="K36" i="18"/>
  <c r="G25" i="19"/>
  <c r="G25" i="20" s="1"/>
  <c r="J25" i="18"/>
  <c r="K25" i="18"/>
  <c r="G16" i="19"/>
  <c r="G16" i="20" s="1"/>
  <c r="J16" i="18"/>
  <c r="K16" i="18"/>
  <c r="G92" i="19"/>
  <c r="G92" i="20" s="1"/>
  <c r="J92" i="18"/>
  <c r="K92" i="18"/>
  <c r="G83" i="19"/>
  <c r="G83" i="20" s="1"/>
  <c r="J83" i="18"/>
  <c r="K83" i="18"/>
  <c r="G72" i="19"/>
  <c r="G72" i="20" s="1"/>
  <c r="J72" i="18"/>
  <c r="K72" i="18"/>
  <c r="G60" i="19"/>
  <c r="G60" i="20" s="1"/>
  <c r="J60" i="18"/>
  <c r="K60" i="18"/>
  <c r="G51" i="19"/>
  <c r="G51" i="20" s="1"/>
  <c r="J51" i="18"/>
  <c r="K51" i="18"/>
  <c r="G43" i="19"/>
  <c r="G43" i="20" s="1"/>
  <c r="J43" i="18"/>
  <c r="K43" i="18"/>
  <c r="G33" i="19"/>
  <c r="G33" i="20" s="1"/>
  <c r="J33" i="18"/>
  <c r="K33" i="18"/>
  <c r="G22" i="19"/>
  <c r="G22" i="20" s="1"/>
  <c r="J22" i="18"/>
  <c r="K22" i="18"/>
  <c r="G13" i="19"/>
  <c r="G13" i="20" s="1"/>
  <c r="J13" i="18"/>
  <c r="K13" i="18"/>
  <c r="G8" i="18"/>
  <c r="J8" i="17"/>
  <c r="K8" i="17"/>
  <c r="G88" i="19"/>
  <c r="G88" i="20" s="1"/>
  <c r="J88" i="18"/>
  <c r="K88" i="18"/>
  <c r="G80" i="19"/>
  <c r="G80" i="20" s="1"/>
  <c r="J80" i="18"/>
  <c r="K80" i="18"/>
  <c r="G71" i="19"/>
  <c r="G71" i="20" s="1"/>
  <c r="J71" i="18"/>
  <c r="K71" i="18"/>
  <c r="G67" i="19"/>
  <c r="G67" i="20" s="1"/>
  <c r="J67" i="18"/>
  <c r="K67" i="18"/>
  <c r="G55" i="19"/>
  <c r="G55" i="20" s="1"/>
  <c r="J55" i="18"/>
  <c r="K55" i="18"/>
  <c r="G46" i="19"/>
  <c r="G46" i="20" s="1"/>
  <c r="J46" i="18"/>
  <c r="K46" i="18"/>
  <c r="G38" i="19"/>
  <c r="G38" i="20" s="1"/>
  <c r="J38" i="18"/>
  <c r="K38" i="18"/>
  <c r="G28" i="19"/>
  <c r="G28" i="20" s="1"/>
  <c r="J28" i="18"/>
  <c r="K28" i="18"/>
  <c r="G18" i="19"/>
  <c r="G18" i="20" s="1"/>
  <c r="J18" i="18"/>
  <c r="K18" i="18"/>
  <c r="G10" i="19"/>
  <c r="G10" i="20" s="1"/>
  <c r="J10" i="18"/>
  <c r="K10" i="18"/>
  <c r="G94" i="19"/>
  <c r="G94" i="20" s="1"/>
  <c r="J94" i="18"/>
  <c r="K94" i="18"/>
  <c r="G85" i="19"/>
  <c r="G85" i="20" s="1"/>
  <c r="J85" i="18"/>
  <c r="K85" i="18"/>
  <c r="G74" i="19"/>
  <c r="G74" i="20" s="1"/>
  <c r="J74" i="18"/>
  <c r="K74" i="18"/>
  <c r="G68" i="19"/>
  <c r="G68" i="20" s="1"/>
  <c r="J68" i="18"/>
  <c r="K68" i="18"/>
  <c r="G58" i="19"/>
  <c r="G58" i="20" s="1"/>
  <c r="J58" i="18"/>
  <c r="K58" i="18"/>
  <c r="G49" i="19"/>
  <c r="G49" i="20" s="1"/>
  <c r="J49" i="18"/>
  <c r="K49" i="18"/>
  <c r="G41" i="19"/>
  <c r="G41" i="20" s="1"/>
  <c r="J41" i="18"/>
  <c r="K41" i="18"/>
  <c r="G31" i="19"/>
  <c r="G31" i="20" s="1"/>
  <c r="J31" i="18"/>
  <c r="K31" i="18"/>
  <c r="G19" i="19"/>
  <c r="G19" i="20" s="1"/>
  <c r="J19" i="18"/>
  <c r="K19" i="18"/>
  <c r="G11" i="19"/>
  <c r="G11" i="20" s="1"/>
  <c r="J11" i="18"/>
  <c r="K11" i="18"/>
  <c r="J62" i="18"/>
  <c r="K62" i="18"/>
  <c r="G5" i="14"/>
  <c r="E5" i="1"/>
  <c r="F5" i="1"/>
  <c r="G35" i="17"/>
  <c r="K35" i="16"/>
  <c r="J35" i="16"/>
  <c r="G79" i="17" l="1"/>
  <c r="J79" i="16"/>
  <c r="K79" i="16"/>
  <c r="G62" i="23"/>
  <c r="K62" i="22"/>
  <c r="J62" i="22"/>
  <c r="G19" i="21"/>
  <c r="G19" i="22" s="1"/>
  <c r="J19" i="20"/>
  <c r="K19" i="20"/>
  <c r="K41" i="20"/>
  <c r="G41" i="21"/>
  <c r="G41" i="22" s="1"/>
  <c r="J41" i="20"/>
  <c r="G58" i="21"/>
  <c r="G58" i="22" s="1"/>
  <c r="J58" i="20"/>
  <c r="K58" i="20"/>
  <c r="K74" i="20"/>
  <c r="G74" i="21"/>
  <c r="G74" i="22" s="1"/>
  <c r="J74" i="20"/>
  <c r="K94" i="20"/>
  <c r="G94" i="21"/>
  <c r="G94" i="22" s="1"/>
  <c r="J94" i="20"/>
  <c r="G18" i="21"/>
  <c r="G18" i="22" s="1"/>
  <c r="J18" i="20"/>
  <c r="K18" i="20"/>
  <c r="G38" i="21"/>
  <c r="G38" i="22" s="1"/>
  <c r="J38" i="20"/>
  <c r="K38" i="20"/>
  <c r="G55" i="21"/>
  <c r="G55" i="22" s="1"/>
  <c r="J55" i="20"/>
  <c r="K55" i="20"/>
  <c r="K71" i="20"/>
  <c r="G71" i="21"/>
  <c r="G71" i="22" s="1"/>
  <c r="J71" i="20"/>
  <c r="K88" i="20"/>
  <c r="G88" i="21"/>
  <c r="G88" i="22" s="1"/>
  <c r="J88" i="20"/>
  <c r="G13" i="21"/>
  <c r="G13" i="22" s="1"/>
  <c r="J13" i="20"/>
  <c r="K13" i="20"/>
  <c r="G33" i="21"/>
  <c r="G33" i="22" s="1"/>
  <c r="J33" i="20"/>
  <c r="K33" i="20"/>
  <c r="K51" i="20"/>
  <c r="G51" i="21"/>
  <c r="G51" i="22" s="1"/>
  <c r="J51" i="20"/>
  <c r="G72" i="21"/>
  <c r="G72" i="22" s="1"/>
  <c r="J72" i="20"/>
  <c r="K72" i="20"/>
  <c r="G92" i="21"/>
  <c r="G92" i="22" s="1"/>
  <c r="J92" i="20"/>
  <c r="K92" i="20"/>
  <c r="K25" i="20"/>
  <c r="G25" i="21"/>
  <c r="G25" i="22" s="1"/>
  <c r="J25" i="20"/>
  <c r="K44" i="20"/>
  <c r="G44" i="21"/>
  <c r="G44" i="22" s="1"/>
  <c r="J44" i="20"/>
  <c r="G64" i="21"/>
  <c r="G64" i="22" s="1"/>
  <c r="J64" i="20"/>
  <c r="K64" i="20"/>
  <c r="G86" i="21"/>
  <c r="G86" i="22" s="1"/>
  <c r="J86" i="20"/>
  <c r="K86" i="20"/>
  <c r="G15" i="21"/>
  <c r="G15" i="22" s="1"/>
  <c r="J15" i="20"/>
  <c r="K15" i="20"/>
  <c r="K37" i="20"/>
  <c r="G37" i="21"/>
  <c r="G37" i="22" s="1"/>
  <c r="J37" i="20"/>
  <c r="G54" i="21"/>
  <c r="G54" i="22" s="1"/>
  <c r="J54" i="20"/>
  <c r="K54" i="20"/>
  <c r="K70" i="20"/>
  <c r="G70" i="21"/>
  <c r="G70" i="22" s="1"/>
  <c r="J70" i="20"/>
  <c r="K89" i="20"/>
  <c r="G89" i="21"/>
  <c r="G89" i="22" s="1"/>
  <c r="J89" i="20"/>
  <c r="G14" i="21"/>
  <c r="G14" i="22" s="1"/>
  <c r="J14" i="20"/>
  <c r="K14" i="20"/>
  <c r="G32" i="21"/>
  <c r="G32" i="22" s="1"/>
  <c r="J32" i="20"/>
  <c r="K32" i="20"/>
  <c r="G50" i="21"/>
  <c r="G50" i="22" s="1"/>
  <c r="J50" i="20"/>
  <c r="K50" i="20"/>
  <c r="G69" i="21"/>
  <c r="G69" i="22" s="1"/>
  <c r="J69" i="20"/>
  <c r="K69" i="20"/>
  <c r="K84" i="20"/>
  <c r="G84" i="21"/>
  <c r="G84" i="22" s="1"/>
  <c r="J84" i="20"/>
  <c r="G9" i="21"/>
  <c r="G9" i="22" s="1"/>
  <c r="J9" i="20"/>
  <c r="K9" i="20"/>
  <c r="G29" i="21"/>
  <c r="G29" i="22" s="1"/>
  <c r="J29" i="20"/>
  <c r="K29" i="20"/>
  <c r="K47" i="20"/>
  <c r="G47" i="21"/>
  <c r="G47" i="22" s="1"/>
  <c r="J47" i="20"/>
  <c r="K65" i="20"/>
  <c r="G65" i="21"/>
  <c r="G65" i="22" s="1"/>
  <c r="J65" i="20"/>
  <c r="G87" i="21"/>
  <c r="G87" i="22" s="1"/>
  <c r="J87" i="20"/>
  <c r="K87" i="20"/>
  <c r="K40" i="20"/>
  <c r="G40" i="21"/>
  <c r="G40" i="22" s="1"/>
  <c r="J40" i="20"/>
  <c r="K57" i="20"/>
  <c r="G57" i="21"/>
  <c r="G57" i="22" s="1"/>
  <c r="J57" i="20"/>
  <c r="G82" i="21"/>
  <c r="G82" i="22" s="1"/>
  <c r="J82" i="20"/>
  <c r="K82" i="20"/>
  <c r="J62" i="21"/>
  <c r="K62" i="21"/>
  <c r="G11" i="21"/>
  <c r="G11" i="22" s="1"/>
  <c r="J11" i="20"/>
  <c r="K11" i="20"/>
  <c r="K31" i="20"/>
  <c r="G31" i="21"/>
  <c r="G31" i="22" s="1"/>
  <c r="J31" i="20"/>
  <c r="G49" i="21"/>
  <c r="G49" i="22" s="1"/>
  <c r="J49" i="20"/>
  <c r="K49" i="20"/>
  <c r="G68" i="21"/>
  <c r="G68" i="22" s="1"/>
  <c r="J68" i="20"/>
  <c r="K68" i="20"/>
  <c r="K85" i="20"/>
  <c r="G85" i="21"/>
  <c r="G85" i="22" s="1"/>
  <c r="J85" i="20"/>
  <c r="G10" i="21"/>
  <c r="G10" i="22" s="1"/>
  <c r="J10" i="20"/>
  <c r="K10" i="20"/>
  <c r="G28" i="21"/>
  <c r="G28" i="22" s="1"/>
  <c r="J28" i="20"/>
  <c r="K28" i="20"/>
  <c r="G46" i="21"/>
  <c r="G46" i="22" s="1"/>
  <c r="J46" i="20"/>
  <c r="K46" i="20"/>
  <c r="K67" i="20"/>
  <c r="G67" i="21"/>
  <c r="G67" i="22" s="1"/>
  <c r="J67" i="20"/>
  <c r="K80" i="20"/>
  <c r="G80" i="21"/>
  <c r="G80" i="22" s="1"/>
  <c r="J80" i="20"/>
  <c r="K22" i="20"/>
  <c r="G22" i="21"/>
  <c r="G22" i="22" s="1"/>
  <c r="J22" i="20"/>
  <c r="G43" i="21"/>
  <c r="G43" i="22" s="1"/>
  <c r="J43" i="20"/>
  <c r="K43" i="20"/>
  <c r="K60" i="20"/>
  <c r="G60" i="21"/>
  <c r="G60" i="22" s="1"/>
  <c r="J60" i="20"/>
  <c r="G83" i="21"/>
  <c r="G83" i="22" s="1"/>
  <c r="J83" i="20"/>
  <c r="K83" i="20"/>
  <c r="G16" i="21"/>
  <c r="G16" i="22" s="1"/>
  <c r="J16" i="20"/>
  <c r="K16" i="20"/>
  <c r="K36" i="20"/>
  <c r="G36" i="21"/>
  <c r="G36" i="22" s="1"/>
  <c r="J36" i="20"/>
  <c r="G77" i="21"/>
  <c r="G77" i="22" s="1"/>
  <c r="J77" i="20"/>
  <c r="K77" i="20"/>
  <c r="G24" i="21"/>
  <c r="G24" i="22" s="1"/>
  <c r="J24" i="20"/>
  <c r="K24" i="20"/>
  <c r="G45" i="21"/>
  <c r="G45" i="22" s="1"/>
  <c r="K45" i="20"/>
  <c r="J45" i="20"/>
  <c r="G63" i="21"/>
  <c r="G63" i="22" s="1"/>
  <c r="J63" i="20"/>
  <c r="K63" i="20"/>
  <c r="K81" i="20"/>
  <c r="G81" i="21"/>
  <c r="G81" i="22" s="1"/>
  <c r="J81" i="20"/>
  <c r="G23" i="21"/>
  <c r="G23" i="22" s="1"/>
  <c r="J23" i="20"/>
  <c r="K23" i="20"/>
  <c r="G42" i="21"/>
  <c r="G42" i="22" s="1"/>
  <c r="J42" i="20"/>
  <c r="K42" i="20"/>
  <c r="G59" i="21"/>
  <c r="G59" i="22" s="1"/>
  <c r="J59" i="20"/>
  <c r="K59" i="20"/>
  <c r="K75" i="20"/>
  <c r="G75" i="21"/>
  <c r="G75" i="22" s="1"/>
  <c r="J75" i="20"/>
  <c r="K93" i="20"/>
  <c r="G93" i="21"/>
  <c r="G93" i="22" s="1"/>
  <c r="J93" i="20"/>
  <c r="G17" i="21"/>
  <c r="G17" i="22" s="1"/>
  <c r="J17" i="20"/>
  <c r="K17" i="20"/>
  <c r="G39" i="21"/>
  <c r="G39" i="22" s="1"/>
  <c r="J39" i="20"/>
  <c r="K39" i="20"/>
  <c r="K56" i="20"/>
  <c r="G56" i="21"/>
  <c r="G56" i="22" s="1"/>
  <c r="J56" i="20"/>
  <c r="G76" i="21"/>
  <c r="G76" i="22" s="1"/>
  <c r="J76" i="20"/>
  <c r="K76" i="20"/>
  <c r="G12" i="21"/>
  <c r="G12" i="22" s="1"/>
  <c r="J12" i="20"/>
  <c r="K12" i="20"/>
  <c r="K30" i="20"/>
  <c r="G30" i="21"/>
  <c r="G30" i="22" s="1"/>
  <c r="J30" i="20"/>
  <c r="K48" i="20"/>
  <c r="G48" i="21"/>
  <c r="G48" i="22" s="1"/>
  <c r="J48" i="20"/>
  <c r="G73" i="21"/>
  <c r="G73" i="22" s="1"/>
  <c r="J73" i="20"/>
  <c r="K73" i="20"/>
  <c r="G91" i="21"/>
  <c r="G91" i="22" s="1"/>
  <c r="J91" i="20"/>
  <c r="K91" i="20"/>
  <c r="J11" i="19"/>
  <c r="K11" i="19"/>
  <c r="J31" i="19"/>
  <c r="K31" i="19"/>
  <c r="J49" i="19"/>
  <c r="K49" i="19"/>
  <c r="J68" i="19"/>
  <c r="K68" i="19"/>
  <c r="J85" i="19"/>
  <c r="K85" i="19"/>
  <c r="J10" i="19"/>
  <c r="K10" i="19"/>
  <c r="J28" i="19"/>
  <c r="K28" i="19"/>
  <c r="J46" i="19"/>
  <c r="K46" i="19"/>
  <c r="J67" i="19"/>
  <c r="K67" i="19"/>
  <c r="J80" i="19"/>
  <c r="K80" i="19"/>
  <c r="G8" i="19"/>
  <c r="G8" i="20" s="1"/>
  <c r="J8" i="18"/>
  <c r="K8" i="18"/>
  <c r="J22" i="19"/>
  <c r="K22" i="19"/>
  <c r="J43" i="19"/>
  <c r="K43" i="19"/>
  <c r="J60" i="19"/>
  <c r="K60" i="19"/>
  <c r="J83" i="19"/>
  <c r="K83" i="19"/>
  <c r="J16" i="19"/>
  <c r="K16" i="19"/>
  <c r="J36" i="19"/>
  <c r="K36" i="19"/>
  <c r="G53" i="18"/>
  <c r="J53" i="17"/>
  <c r="K53" i="17"/>
  <c r="J77" i="19"/>
  <c r="K77" i="19"/>
  <c r="G27" i="19"/>
  <c r="G27" i="20" s="1"/>
  <c r="J27" i="18"/>
  <c r="K27" i="18"/>
  <c r="J24" i="19"/>
  <c r="K24" i="19"/>
  <c r="J45" i="19"/>
  <c r="K45" i="19"/>
  <c r="J63" i="19"/>
  <c r="K63" i="19"/>
  <c r="J81" i="19"/>
  <c r="K81" i="19"/>
  <c r="G6" i="17"/>
  <c r="K6" i="16"/>
  <c r="J6" i="16"/>
  <c r="J23" i="19"/>
  <c r="K23" i="19"/>
  <c r="J42" i="19"/>
  <c r="K42" i="19"/>
  <c r="J59" i="19"/>
  <c r="K59" i="19"/>
  <c r="J75" i="19"/>
  <c r="K75" i="19"/>
  <c r="J93" i="19"/>
  <c r="K93" i="19"/>
  <c r="J17" i="19"/>
  <c r="K17" i="19"/>
  <c r="J39" i="19"/>
  <c r="K39" i="19"/>
  <c r="J56" i="19"/>
  <c r="K56" i="19"/>
  <c r="J76" i="19"/>
  <c r="K76" i="19"/>
  <c r="J12" i="19"/>
  <c r="K12" i="19"/>
  <c r="J30" i="19"/>
  <c r="K30" i="19"/>
  <c r="J48" i="19"/>
  <c r="K48" i="19"/>
  <c r="J73" i="19"/>
  <c r="K73" i="19"/>
  <c r="J91" i="19"/>
  <c r="K91" i="19"/>
  <c r="J19" i="19"/>
  <c r="K19" i="19"/>
  <c r="J41" i="19"/>
  <c r="K41" i="19"/>
  <c r="J58" i="19"/>
  <c r="K58" i="19"/>
  <c r="J74" i="19"/>
  <c r="K74" i="19"/>
  <c r="J94" i="19"/>
  <c r="K94" i="19"/>
  <c r="J18" i="19"/>
  <c r="K18" i="19"/>
  <c r="J38" i="19"/>
  <c r="K38" i="19"/>
  <c r="J55" i="19"/>
  <c r="K55" i="19"/>
  <c r="J71" i="19"/>
  <c r="K71" i="19"/>
  <c r="J88" i="19"/>
  <c r="K88" i="19"/>
  <c r="J13" i="19"/>
  <c r="K13" i="19"/>
  <c r="J33" i="19"/>
  <c r="K33" i="19"/>
  <c r="J51" i="19"/>
  <c r="K51" i="19"/>
  <c r="J72" i="19"/>
  <c r="K72" i="19"/>
  <c r="J92" i="19"/>
  <c r="K92" i="19"/>
  <c r="J25" i="19"/>
  <c r="K25" i="19"/>
  <c r="J44" i="19"/>
  <c r="K44" i="19"/>
  <c r="J64" i="19"/>
  <c r="K64" i="19"/>
  <c r="J86" i="19"/>
  <c r="K86" i="19"/>
  <c r="J15" i="19"/>
  <c r="K15" i="19"/>
  <c r="J37" i="19"/>
  <c r="K37" i="19"/>
  <c r="J54" i="19"/>
  <c r="K54" i="19"/>
  <c r="J70" i="19"/>
  <c r="K70" i="19"/>
  <c r="J89" i="19"/>
  <c r="K89" i="19"/>
  <c r="J14" i="19"/>
  <c r="K14" i="19"/>
  <c r="J32" i="19"/>
  <c r="K32" i="19"/>
  <c r="J50" i="19"/>
  <c r="K50" i="19"/>
  <c r="J69" i="19"/>
  <c r="K69" i="19"/>
  <c r="J84" i="19"/>
  <c r="K84" i="19"/>
  <c r="J9" i="19"/>
  <c r="K9" i="19"/>
  <c r="J29" i="19"/>
  <c r="K29" i="19"/>
  <c r="J47" i="19"/>
  <c r="K47" i="19"/>
  <c r="J65" i="19"/>
  <c r="K65" i="19"/>
  <c r="J87" i="19"/>
  <c r="K87" i="19"/>
  <c r="G21" i="18"/>
  <c r="J21" i="17"/>
  <c r="K21" i="17"/>
  <c r="J40" i="19"/>
  <c r="K40" i="19"/>
  <c r="J57" i="19"/>
  <c r="K57" i="19"/>
  <c r="J82" i="19"/>
  <c r="K82" i="19"/>
  <c r="G5" i="16"/>
  <c r="K5" i="14"/>
  <c r="J5" i="14"/>
  <c r="G35" i="18"/>
  <c r="G35" i="19" s="1"/>
  <c r="G35" i="20" s="1"/>
  <c r="K35" i="17"/>
  <c r="J35" i="17"/>
  <c r="E9" i="12"/>
  <c r="F9" i="12"/>
  <c r="E10" i="12"/>
  <c r="F10" i="12"/>
  <c r="E11" i="12"/>
  <c r="F11" i="12"/>
  <c r="E12" i="12"/>
  <c r="F12" i="12"/>
  <c r="E13" i="12"/>
  <c r="F13" i="12"/>
  <c r="E14" i="12"/>
  <c r="F14" i="12"/>
  <c r="E15" i="12"/>
  <c r="E16" i="12"/>
  <c r="F16" i="12"/>
  <c r="E17" i="12"/>
  <c r="F17" i="12"/>
  <c r="E18" i="12"/>
  <c r="F18" i="12"/>
  <c r="E19" i="12"/>
  <c r="F19" i="12"/>
  <c r="E22" i="12"/>
  <c r="F22" i="12"/>
  <c r="E23" i="12"/>
  <c r="F23" i="12"/>
  <c r="E24" i="12"/>
  <c r="F24" i="12"/>
  <c r="E25" i="12"/>
  <c r="F25" i="12"/>
  <c r="E28" i="12"/>
  <c r="F28" i="12"/>
  <c r="E29" i="12"/>
  <c r="F29" i="12"/>
  <c r="E30" i="12"/>
  <c r="F30" i="12"/>
  <c r="E31" i="12"/>
  <c r="F31" i="12"/>
  <c r="E32" i="12"/>
  <c r="F32" i="12"/>
  <c r="E33" i="12"/>
  <c r="F33" i="12"/>
  <c r="E37" i="12"/>
  <c r="F37" i="12"/>
  <c r="E38" i="12"/>
  <c r="F38" i="12"/>
  <c r="E39" i="12"/>
  <c r="F39" i="12"/>
  <c r="E40" i="12"/>
  <c r="F40" i="12"/>
  <c r="E41" i="12"/>
  <c r="F41" i="12"/>
  <c r="E42" i="12"/>
  <c r="F42" i="12"/>
  <c r="E43" i="12"/>
  <c r="F43" i="12"/>
  <c r="E44" i="12"/>
  <c r="F44" i="12"/>
  <c r="E45" i="12"/>
  <c r="F45" i="12"/>
  <c r="E46" i="12"/>
  <c r="F46" i="12"/>
  <c r="E47" i="12"/>
  <c r="F47" i="12"/>
  <c r="E48" i="12"/>
  <c r="F48" i="12"/>
  <c r="E49" i="12"/>
  <c r="F49" i="12"/>
  <c r="E50" i="12"/>
  <c r="F50" i="12"/>
  <c r="E51" i="12"/>
  <c r="F51" i="12"/>
  <c r="E54" i="12"/>
  <c r="F54" i="12"/>
  <c r="E55" i="12"/>
  <c r="F55" i="12"/>
  <c r="E56" i="12"/>
  <c r="F56" i="12"/>
  <c r="E57" i="12"/>
  <c r="F57" i="12"/>
  <c r="E58" i="12"/>
  <c r="F58" i="12"/>
  <c r="E59" i="12"/>
  <c r="F59" i="12"/>
  <c r="E60" i="12"/>
  <c r="F60" i="12"/>
  <c r="E62" i="12"/>
  <c r="F62" i="12"/>
  <c r="E63" i="12"/>
  <c r="F63" i="12"/>
  <c r="E64" i="12"/>
  <c r="F64" i="12"/>
  <c r="E65" i="12"/>
  <c r="F65" i="12"/>
  <c r="E67" i="12"/>
  <c r="F67" i="12"/>
  <c r="E68" i="12"/>
  <c r="F68" i="12"/>
  <c r="E69" i="12"/>
  <c r="F69" i="12"/>
  <c r="E70" i="12"/>
  <c r="F70" i="12"/>
  <c r="E71" i="12"/>
  <c r="F71" i="12"/>
  <c r="E72" i="12"/>
  <c r="F72" i="12"/>
  <c r="E73" i="12"/>
  <c r="F73" i="12"/>
  <c r="E74" i="12"/>
  <c r="F74" i="12"/>
  <c r="E75" i="12"/>
  <c r="F75" i="12"/>
  <c r="E76" i="12"/>
  <c r="F76" i="12"/>
  <c r="E79" i="12"/>
  <c r="E80" i="12"/>
  <c r="F80" i="12"/>
  <c r="E81" i="12"/>
  <c r="F81" i="12"/>
  <c r="E82" i="12"/>
  <c r="F82" i="12"/>
  <c r="E83" i="12"/>
  <c r="F83" i="12"/>
  <c r="E84" i="12"/>
  <c r="F84" i="12"/>
  <c r="E85" i="12"/>
  <c r="F85" i="12"/>
  <c r="E86" i="12"/>
  <c r="F86" i="12"/>
  <c r="E87" i="12"/>
  <c r="F87" i="12"/>
  <c r="E88" i="12"/>
  <c r="F88" i="12"/>
  <c r="E89" i="12"/>
  <c r="F89" i="12"/>
  <c r="E92" i="12"/>
  <c r="F92" i="12"/>
  <c r="E93" i="12"/>
  <c r="F93" i="12"/>
  <c r="E94" i="12"/>
  <c r="F94" i="12"/>
  <c r="E96" i="12"/>
  <c r="F96" i="12"/>
  <c r="F5" i="12"/>
  <c r="E5" i="12"/>
  <c r="B91" i="12"/>
  <c r="B79" i="12"/>
  <c r="B77" i="12"/>
  <c r="B36" i="12"/>
  <c r="E36" i="12" s="1"/>
  <c r="B53" i="12"/>
  <c r="E53" i="12" s="1"/>
  <c r="B27" i="12"/>
  <c r="E27" i="12" s="1"/>
  <c r="B21" i="12"/>
  <c r="F21" i="12" s="1"/>
  <c r="B8" i="12"/>
  <c r="B6" i="12" s="1"/>
  <c r="B35" i="12" l="1"/>
  <c r="G93" i="23"/>
  <c r="K93" i="22"/>
  <c r="J93" i="22"/>
  <c r="G77" i="23"/>
  <c r="K77" i="22"/>
  <c r="J77" i="22"/>
  <c r="G80" i="23"/>
  <c r="K80" i="22"/>
  <c r="J80" i="22"/>
  <c r="G31" i="23"/>
  <c r="K31" i="22"/>
  <c r="J31" i="22"/>
  <c r="G11" i="23"/>
  <c r="K11" i="22"/>
  <c r="J11" i="22"/>
  <c r="G65" i="23"/>
  <c r="K65" i="22"/>
  <c r="J65" i="22"/>
  <c r="G84" i="23"/>
  <c r="K84" i="22"/>
  <c r="J84" i="22"/>
  <c r="G69" i="23"/>
  <c r="K69" i="22"/>
  <c r="J69" i="22"/>
  <c r="G37" i="23"/>
  <c r="K37" i="22"/>
  <c r="J37" i="22"/>
  <c r="G15" i="23"/>
  <c r="K15" i="22"/>
  <c r="J15" i="22"/>
  <c r="G44" i="23"/>
  <c r="K44" i="22"/>
  <c r="J44" i="22"/>
  <c r="G51" i="23"/>
  <c r="K51" i="22"/>
  <c r="J51" i="22"/>
  <c r="G33" i="23"/>
  <c r="K33" i="22"/>
  <c r="J33" i="22"/>
  <c r="G71" i="23"/>
  <c r="K71" i="22"/>
  <c r="J71" i="22"/>
  <c r="G55" i="23"/>
  <c r="K55" i="22"/>
  <c r="J55" i="22"/>
  <c r="G94" i="23"/>
  <c r="K94" i="22"/>
  <c r="J94" i="22"/>
  <c r="G62" i="24"/>
  <c r="K62" i="23"/>
  <c r="J62" i="23"/>
  <c r="F27" i="12"/>
  <c r="G73" i="23"/>
  <c r="K73" i="22"/>
  <c r="J73" i="22"/>
  <c r="G76" i="23"/>
  <c r="K76" i="22"/>
  <c r="J76" i="22"/>
  <c r="G23" i="23"/>
  <c r="K23" i="22"/>
  <c r="J23" i="22"/>
  <c r="G24" i="23"/>
  <c r="K24" i="22"/>
  <c r="J24" i="22"/>
  <c r="G83" i="23"/>
  <c r="K83" i="22"/>
  <c r="J83" i="22"/>
  <c r="G22" i="23"/>
  <c r="K22" i="22"/>
  <c r="J22" i="22"/>
  <c r="G10" i="23"/>
  <c r="K10" i="22"/>
  <c r="J10" i="22"/>
  <c r="G82" i="23"/>
  <c r="K82" i="22"/>
  <c r="J82" i="22"/>
  <c r="G14" i="23"/>
  <c r="K14" i="22"/>
  <c r="J14" i="22"/>
  <c r="G88" i="23"/>
  <c r="K88" i="22"/>
  <c r="J88" i="22"/>
  <c r="G41" i="23"/>
  <c r="K41" i="22"/>
  <c r="J41" i="22"/>
  <c r="G19" i="23"/>
  <c r="K19" i="22"/>
  <c r="J19" i="22"/>
  <c r="F79" i="12"/>
  <c r="E21" i="12"/>
  <c r="G91" i="23"/>
  <c r="K91" i="22"/>
  <c r="J91" i="22"/>
  <c r="G30" i="23"/>
  <c r="K30" i="22"/>
  <c r="J30" i="22"/>
  <c r="G12" i="23"/>
  <c r="K12" i="22"/>
  <c r="J12" i="22"/>
  <c r="G17" i="23"/>
  <c r="K17" i="22"/>
  <c r="J17" i="22"/>
  <c r="G42" i="23"/>
  <c r="K42" i="22"/>
  <c r="J42" i="22"/>
  <c r="G45" i="23"/>
  <c r="K45" i="22"/>
  <c r="J45" i="22"/>
  <c r="G36" i="23"/>
  <c r="K36" i="22"/>
  <c r="J36" i="22"/>
  <c r="G16" i="23"/>
  <c r="K16" i="22"/>
  <c r="J16" i="22"/>
  <c r="G28" i="23"/>
  <c r="K28" i="22"/>
  <c r="J28" i="22"/>
  <c r="G49" i="23"/>
  <c r="K49" i="22"/>
  <c r="J49" i="22"/>
  <c r="G40" i="23"/>
  <c r="K40" i="22"/>
  <c r="J40" i="22"/>
  <c r="G87" i="23"/>
  <c r="K87" i="22"/>
  <c r="J87" i="22"/>
  <c r="G9" i="23"/>
  <c r="K9" i="22"/>
  <c r="J9" i="22"/>
  <c r="G32" i="23"/>
  <c r="K32" i="22"/>
  <c r="J32" i="22"/>
  <c r="G70" i="23"/>
  <c r="K70" i="22"/>
  <c r="J70" i="22"/>
  <c r="G54" i="23"/>
  <c r="K54" i="22"/>
  <c r="J54" i="22"/>
  <c r="G64" i="23"/>
  <c r="K64" i="22"/>
  <c r="J64" i="22"/>
  <c r="G72" i="23"/>
  <c r="K72" i="22"/>
  <c r="J72" i="22"/>
  <c r="G18" i="23"/>
  <c r="K18" i="22"/>
  <c r="J18" i="22"/>
  <c r="G48" i="23"/>
  <c r="K48" i="22"/>
  <c r="J48" i="22"/>
  <c r="G56" i="23"/>
  <c r="K56" i="22"/>
  <c r="J56" i="22"/>
  <c r="G39" i="23"/>
  <c r="K39" i="22"/>
  <c r="J39" i="22"/>
  <c r="G75" i="23"/>
  <c r="K75" i="22"/>
  <c r="J75" i="22"/>
  <c r="G59" i="23"/>
  <c r="K59" i="22"/>
  <c r="J59" i="22"/>
  <c r="G81" i="23"/>
  <c r="K81" i="22"/>
  <c r="J81" i="22"/>
  <c r="G63" i="23"/>
  <c r="K63" i="22"/>
  <c r="J63" i="22"/>
  <c r="G60" i="23"/>
  <c r="K60" i="22"/>
  <c r="J60" i="22"/>
  <c r="G43" i="23"/>
  <c r="K43" i="22"/>
  <c r="J43" i="22"/>
  <c r="G67" i="23"/>
  <c r="K67" i="22"/>
  <c r="J67" i="22"/>
  <c r="G46" i="23"/>
  <c r="K46" i="22"/>
  <c r="J46" i="22"/>
  <c r="G85" i="23"/>
  <c r="K85" i="22"/>
  <c r="J85" i="22"/>
  <c r="G68" i="23"/>
  <c r="K68" i="22"/>
  <c r="J68" i="22"/>
  <c r="G57" i="23"/>
  <c r="K57" i="22"/>
  <c r="J57" i="22"/>
  <c r="G47" i="23"/>
  <c r="K47" i="22"/>
  <c r="J47" i="22"/>
  <c r="G29" i="23"/>
  <c r="K29" i="22"/>
  <c r="J29" i="22"/>
  <c r="G50" i="23"/>
  <c r="K50" i="22"/>
  <c r="J50" i="22"/>
  <c r="G89" i="23"/>
  <c r="K89" i="22"/>
  <c r="J89" i="22"/>
  <c r="G86" i="23"/>
  <c r="K86" i="22"/>
  <c r="J86" i="22"/>
  <c r="G25" i="23"/>
  <c r="K25" i="22"/>
  <c r="J25" i="22"/>
  <c r="G92" i="23"/>
  <c r="K92" i="22"/>
  <c r="J92" i="22"/>
  <c r="G13" i="23"/>
  <c r="K13" i="22"/>
  <c r="J13" i="22"/>
  <c r="G38" i="23"/>
  <c r="K38" i="22"/>
  <c r="J38" i="22"/>
  <c r="G74" i="23"/>
  <c r="K74" i="22"/>
  <c r="J74" i="22"/>
  <c r="G58" i="23"/>
  <c r="K58" i="22"/>
  <c r="J58" i="22"/>
  <c r="G79" i="18"/>
  <c r="K79" i="17"/>
  <c r="J79" i="17"/>
  <c r="G35" i="21"/>
  <c r="G35" i="22" s="1"/>
  <c r="K35" i="20"/>
  <c r="J35" i="20"/>
  <c r="K91" i="21"/>
  <c r="J91" i="21"/>
  <c r="J30" i="21"/>
  <c r="K30" i="21"/>
  <c r="K12" i="21"/>
  <c r="J12" i="21"/>
  <c r="K17" i="21"/>
  <c r="J17" i="21"/>
  <c r="J93" i="21"/>
  <c r="K93" i="21"/>
  <c r="J42" i="21"/>
  <c r="K42" i="21"/>
  <c r="J45" i="21"/>
  <c r="K45" i="21"/>
  <c r="K77" i="21"/>
  <c r="J77" i="21"/>
  <c r="J36" i="21"/>
  <c r="K36" i="21"/>
  <c r="K16" i="21"/>
  <c r="J16" i="21"/>
  <c r="J80" i="21"/>
  <c r="K80" i="21"/>
  <c r="J28" i="21"/>
  <c r="K28" i="21"/>
  <c r="J49" i="21"/>
  <c r="K49" i="21"/>
  <c r="J31" i="21"/>
  <c r="K31" i="21"/>
  <c r="K11" i="21"/>
  <c r="J11" i="21"/>
  <c r="J40" i="21"/>
  <c r="K40" i="21"/>
  <c r="K87" i="21"/>
  <c r="J87" i="21"/>
  <c r="K65" i="21"/>
  <c r="J65" i="21"/>
  <c r="K9" i="21"/>
  <c r="J9" i="21"/>
  <c r="J84" i="21"/>
  <c r="K84" i="21"/>
  <c r="K69" i="21"/>
  <c r="J69" i="21"/>
  <c r="J32" i="21"/>
  <c r="K32" i="21"/>
  <c r="K70" i="21"/>
  <c r="J70" i="21"/>
  <c r="K54" i="21"/>
  <c r="J54" i="21"/>
  <c r="J37" i="21"/>
  <c r="K37" i="21"/>
  <c r="K15" i="21"/>
  <c r="J15" i="21"/>
  <c r="K64" i="21"/>
  <c r="J64" i="21"/>
  <c r="J44" i="21"/>
  <c r="K44" i="21"/>
  <c r="K72" i="21"/>
  <c r="J72" i="21"/>
  <c r="J51" i="21"/>
  <c r="K51" i="21"/>
  <c r="J33" i="21"/>
  <c r="K33" i="21"/>
  <c r="J71" i="21"/>
  <c r="K71" i="21"/>
  <c r="K55" i="21"/>
  <c r="J55" i="21"/>
  <c r="K18" i="21"/>
  <c r="J18" i="21"/>
  <c r="K94" i="21"/>
  <c r="J94" i="21"/>
  <c r="K27" i="20"/>
  <c r="J27" i="20"/>
  <c r="K8" i="20"/>
  <c r="G8" i="21"/>
  <c r="G8" i="22" s="1"/>
  <c r="J8" i="20"/>
  <c r="K73" i="21"/>
  <c r="J73" i="21"/>
  <c r="J48" i="21"/>
  <c r="K48" i="21"/>
  <c r="K76" i="21"/>
  <c r="J76" i="21"/>
  <c r="K56" i="21"/>
  <c r="J56" i="21"/>
  <c r="J39" i="21"/>
  <c r="K39" i="21"/>
  <c r="J75" i="21"/>
  <c r="K75" i="21"/>
  <c r="K59" i="21"/>
  <c r="J59" i="21"/>
  <c r="J23" i="21"/>
  <c r="K23" i="21"/>
  <c r="K81" i="21"/>
  <c r="J81" i="21"/>
  <c r="K63" i="21"/>
  <c r="J63" i="21"/>
  <c r="J24" i="21"/>
  <c r="K24" i="21"/>
  <c r="K83" i="21"/>
  <c r="J83" i="21"/>
  <c r="K60" i="21"/>
  <c r="J60" i="21"/>
  <c r="J43" i="21"/>
  <c r="K43" i="21"/>
  <c r="K22" i="21"/>
  <c r="J22" i="21"/>
  <c r="J67" i="21"/>
  <c r="K67" i="21"/>
  <c r="J46" i="21"/>
  <c r="K46" i="21"/>
  <c r="K10" i="21"/>
  <c r="J10" i="21"/>
  <c r="K85" i="21"/>
  <c r="J85" i="21"/>
  <c r="K68" i="21"/>
  <c r="J68" i="21"/>
  <c r="K82" i="21"/>
  <c r="J82" i="21"/>
  <c r="J57" i="21"/>
  <c r="K57" i="21"/>
  <c r="J47" i="21"/>
  <c r="K47" i="21"/>
  <c r="J29" i="21"/>
  <c r="K29" i="21"/>
  <c r="J50" i="21"/>
  <c r="K50" i="21"/>
  <c r="K14" i="21"/>
  <c r="J14" i="21"/>
  <c r="K89" i="21"/>
  <c r="J89" i="21"/>
  <c r="K86" i="21"/>
  <c r="J86" i="21"/>
  <c r="J25" i="21"/>
  <c r="K25" i="21"/>
  <c r="K92" i="21"/>
  <c r="J92" i="21"/>
  <c r="K13" i="21"/>
  <c r="J13" i="21"/>
  <c r="J88" i="21"/>
  <c r="K88" i="21"/>
  <c r="J38" i="21"/>
  <c r="K38" i="21"/>
  <c r="K74" i="21"/>
  <c r="J74" i="21"/>
  <c r="K58" i="21"/>
  <c r="J58" i="21"/>
  <c r="J41" i="21"/>
  <c r="K41" i="21"/>
  <c r="J19" i="21"/>
  <c r="K19" i="21"/>
  <c r="J35" i="19"/>
  <c r="K35" i="19"/>
  <c r="G6" i="18"/>
  <c r="J6" i="17"/>
  <c r="K6" i="17"/>
  <c r="G53" i="19"/>
  <c r="G53" i="20" s="1"/>
  <c r="J53" i="18"/>
  <c r="K53" i="18"/>
  <c r="G21" i="19"/>
  <c r="G21" i="20" s="1"/>
  <c r="J21" i="18"/>
  <c r="K21" i="18"/>
  <c r="J27" i="19"/>
  <c r="K27" i="19"/>
  <c r="J8" i="19"/>
  <c r="K8" i="19"/>
  <c r="J35" i="18"/>
  <c r="K35" i="18"/>
  <c r="J5" i="16"/>
  <c r="K5" i="16"/>
  <c r="G5" i="17"/>
  <c r="F6" i="12"/>
  <c r="E6" i="12"/>
  <c r="F91" i="12"/>
  <c r="F77" i="12"/>
  <c r="F53" i="12"/>
  <c r="F36" i="12"/>
  <c r="E8" i="12"/>
  <c r="E91" i="12"/>
  <c r="E77" i="12"/>
  <c r="F8" i="12"/>
  <c r="G58" i="24" l="1"/>
  <c r="K58" i="23"/>
  <c r="J58" i="23"/>
  <c r="G92" i="24"/>
  <c r="K92" i="23"/>
  <c r="J92" i="23"/>
  <c r="G50" i="24"/>
  <c r="K50" i="23"/>
  <c r="J50" i="23"/>
  <c r="G68" i="24"/>
  <c r="K68" i="23"/>
  <c r="J68" i="23"/>
  <c r="G43" i="24"/>
  <c r="K43" i="23"/>
  <c r="J43" i="23"/>
  <c r="G59" i="24"/>
  <c r="K59" i="23"/>
  <c r="J59" i="23"/>
  <c r="G48" i="24"/>
  <c r="K48" i="23"/>
  <c r="J48" i="23"/>
  <c r="G18" i="24"/>
  <c r="K18" i="23"/>
  <c r="J18" i="23"/>
  <c r="G70" i="24"/>
  <c r="K70" i="23"/>
  <c r="J70" i="23"/>
  <c r="G40" i="24"/>
  <c r="K40" i="23"/>
  <c r="J40" i="23"/>
  <c r="G36" i="24"/>
  <c r="K36" i="23"/>
  <c r="J36" i="23"/>
  <c r="G12" i="24"/>
  <c r="K12" i="23"/>
  <c r="J12" i="23"/>
  <c r="G19" i="24"/>
  <c r="K19" i="23"/>
  <c r="J19" i="23"/>
  <c r="G82" i="24"/>
  <c r="K82" i="23"/>
  <c r="J82" i="23"/>
  <c r="G24" i="24"/>
  <c r="K24" i="23"/>
  <c r="J24" i="23"/>
  <c r="G55" i="24"/>
  <c r="K55" i="23"/>
  <c r="J55" i="23"/>
  <c r="G44" i="24"/>
  <c r="K44" i="23"/>
  <c r="J44" i="23"/>
  <c r="G84" i="24"/>
  <c r="K84" i="23"/>
  <c r="J84" i="23"/>
  <c r="G80" i="24"/>
  <c r="K80" i="23"/>
  <c r="J80" i="23"/>
  <c r="J79" i="18"/>
  <c r="K79" i="18"/>
  <c r="G79" i="19"/>
  <c r="G13" i="24"/>
  <c r="K13" i="23"/>
  <c r="J13" i="23"/>
  <c r="G89" i="24"/>
  <c r="K89" i="23"/>
  <c r="J89" i="23"/>
  <c r="G57" i="24"/>
  <c r="K57" i="23"/>
  <c r="J57" i="23"/>
  <c r="G67" i="24"/>
  <c r="K67" i="23"/>
  <c r="J67" i="23"/>
  <c r="G81" i="24"/>
  <c r="K81" i="23"/>
  <c r="J81" i="23"/>
  <c r="G56" i="24"/>
  <c r="K56" i="23"/>
  <c r="J56" i="23"/>
  <c r="G54" i="24"/>
  <c r="K54" i="23"/>
  <c r="J54" i="23"/>
  <c r="G87" i="24"/>
  <c r="K87" i="23"/>
  <c r="J87" i="23"/>
  <c r="G16" i="24"/>
  <c r="K16" i="23"/>
  <c r="J16" i="23"/>
  <c r="G17" i="24"/>
  <c r="K17" i="23"/>
  <c r="J17" i="23"/>
  <c r="G14" i="24"/>
  <c r="K14" i="23"/>
  <c r="J14" i="23"/>
  <c r="G83" i="24"/>
  <c r="K83" i="23"/>
  <c r="J83" i="23"/>
  <c r="G73" i="24"/>
  <c r="K73" i="23"/>
  <c r="J73" i="23"/>
  <c r="G94" i="24"/>
  <c r="K94" i="23"/>
  <c r="J94" i="23"/>
  <c r="G51" i="24"/>
  <c r="K51" i="23"/>
  <c r="J51" i="23"/>
  <c r="G69" i="24"/>
  <c r="K69" i="23"/>
  <c r="J69" i="23"/>
  <c r="G31" i="24"/>
  <c r="K31" i="23"/>
  <c r="J31" i="23"/>
  <c r="G8" i="23"/>
  <c r="K8" i="22"/>
  <c r="J8" i="22"/>
  <c r="G35" i="23"/>
  <c r="K35" i="22"/>
  <c r="J35" i="22"/>
  <c r="G38" i="24"/>
  <c r="K38" i="23"/>
  <c r="J38" i="23"/>
  <c r="G86" i="24"/>
  <c r="K86" i="23"/>
  <c r="J86" i="23"/>
  <c r="G47" i="24"/>
  <c r="K47" i="23"/>
  <c r="J47" i="23"/>
  <c r="G46" i="24"/>
  <c r="K46" i="23"/>
  <c r="J46" i="23"/>
  <c r="G63" i="24"/>
  <c r="K63" i="23"/>
  <c r="J63" i="23"/>
  <c r="G39" i="24"/>
  <c r="K39" i="23"/>
  <c r="J39" i="23"/>
  <c r="G64" i="24"/>
  <c r="K64" i="23"/>
  <c r="J64" i="23"/>
  <c r="G9" i="24"/>
  <c r="K9" i="23"/>
  <c r="J9" i="23"/>
  <c r="G28" i="24"/>
  <c r="K28" i="23"/>
  <c r="J28" i="23"/>
  <c r="G42" i="24"/>
  <c r="K42" i="23"/>
  <c r="J42" i="23"/>
  <c r="G91" i="24"/>
  <c r="K91" i="23"/>
  <c r="J91" i="23"/>
  <c r="G88" i="24"/>
  <c r="K88" i="23"/>
  <c r="J88" i="23"/>
  <c r="G22" i="24"/>
  <c r="K22" i="23"/>
  <c r="J22" i="23"/>
  <c r="G76" i="24"/>
  <c r="K76" i="23"/>
  <c r="J76" i="23"/>
  <c r="K62" i="24"/>
  <c r="G62" i="25"/>
  <c r="J62" i="24"/>
  <c r="G33" i="24"/>
  <c r="K33" i="23"/>
  <c r="J33" i="23"/>
  <c r="G37" i="24"/>
  <c r="K37" i="23"/>
  <c r="J37" i="23"/>
  <c r="G11" i="24"/>
  <c r="K11" i="23"/>
  <c r="J11" i="23"/>
  <c r="G93" i="24"/>
  <c r="K93" i="23"/>
  <c r="J93" i="23"/>
  <c r="G74" i="24"/>
  <c r="K74" i="23"/>
  <c r="J74" i="23"/>
  <c r="G25" i="24"/>
  <c r="K25" i="23"/>
  <c r="J25" i="23"/>
  <c r="G29" i="24"/>
  <c r="K29" i="23"/>
  <c r="J29" i="23"/>
  <c r="G85" i="24"/>
  <c r="K85" i="23"/>
  <c r="J85" i="23"/>
  <c r="G60" i="24"/>
  <c r="K60" i="23"/>
  <c r="J60" i="23"/>
  <c r="G75" i="24"/>
  <c r="K75" i="23"/>
  <c r="J75" i="23"/>
  <c r="G72" i="24"/>
  <c r="K72" i="23"/>
  <c r="J72" i="23"/>
  <c r="G32" i="24"/>
  <c r="K32" i="23"/>
  <c r="J32" i="23"/>
  <c r="G49" i="24"/>
  <c r="K49" i="23"/>
  <c r="J49" i="23"/>
  <c r="G45" i="24"/>
  <c r="K45" i="23"/>
  <c r="J45" i="23"/>
  <c r="G30" i="24"/>
  <c r="K30" i="23"/>
  <c r="J30" i="23"/>
  <c r="G41" i="24"/>
  <c r="K41" i="23"/>
  <c r="J41" i="23"/>
  <c r="G10" i="24"/>
  <c r="K10" i="23"/>
  <c r="J10" i="23"/>
  <c r="G23" i="24"/>
  <c r="K23" i="23"/>
  <c r="J23" i="23"/>
  <c r="G71" i="24"/>
  <c r="K71" i="23"/>
  <c r="J71" i="23"/>
  <c r="G15" i="24"/>
  <c r="K15" i="23"/>
  <c r="J15" i="23"/>
  <c r="G65" i="24"/>
  <c r="K65" i="23"/>
  <c r="J65" i="23"/>
  <c r="G77" i="24"/>
  <c r="K77" i="23"/>
  <c r="J77" i="23"/>
  <c r="F35" i="12"/>
  <c r="E35" i="12"/>
  <c r="K21" i="20"/>
  <c r="G21" i="21"/>
  <c r="G21" i="22" s="1"/>
  <c r="J21" i="20"/>
  <c r="G53" i="21"/>
  <c r="G53" i="22" s="1"/>
  <c r="J53" i="20"/>
  <c r="K53" i="20"/>
  <c r="K8" i="21"/>
  <c r="J8" i="21"/>
  <c r="K35" i="21"/>
  <c r="J35" i="21"/>
  <c r="J53" i="19"/>
  <c r="K53" i="19"/>
  <c r="J21" i="19"/>
  <c r="K21" i="19"/>
  <c r="G6" i="19"/>
  <c r="G6" i="20" s="1"/>
  <c r="J6" i="18"/>
  <c r="K6" i="18"/>
  <c r="K5" i="17"/>
  <c r="J5" i="17"/>
  <c r="G21" i="23" l="1"/>
  <c r="K21" i="22"/>
  <c r="J21" i="22"/>
  <c r="K15" i="24"/>
  <c r="G15" i="25"/>
  <c r="J15" i="24"/>
  <c r="K41" i="24"/>
  <c r="G41" i="25"/>
  <c r="J41" i="24"/>
  <c r="K32" i="24"/>
  <c r="G32" i="25"/>
  <c r="J32" i="24"/>
  <c r="K85" i="24"/>
  <c r="G85" i="25"/>
  <c r="J85" i="24"/>
  <c r="K93" i="24"/>
  <c r="G93" i="25"/>
  <c r="J93" i="24"/>
  <c r="K91" i="24"/>
  <c r="G91" i="25"/>
  <c r="J91" i="24"/>
  <c r="K64" i="24"/>
  <c r="G64" i="25"/>
  <c r="J64" i="24"/>
  <c r="K47" i="24"/>
  <c r="G47" i="25"/>
  <c r="J47" i="24"/>
  <c r="K8" i="23"/>
  <c r="G8" i="24"/>
  <c r="J8" i="23"/>
  <c r="K94" i="24"/>
  <c r="G94" i="25"/>
  <c r="J94" i="24"/>
  <c r="K17" i="24"/>
  <c r="G17" i="25"/>
  <c r="J17" i="24"/>
  <c r="K56" i="24"/>
  <c r="G56" i="25"/>
  <c r="J56" i="24"/>
  <c r="K89" i="24"/>
  <c r="G89" i="25"/>
  <c r="J89" i="24"/>
  <c r="G79" i="20"/>
  <c r="K79" i="19"/>
  <c r="J79" i="19"/>
  <c r="K84" i="24"/>
  <c r="G84" i="25"/>
  <c r="J84" i="24"/>
  <c r="K82" i="24"/>
  <c r="G82" i="25"/>
  <c r="J82" i="24"/>
  <c r="K40" i="24"/>
  <c r="G40" i="25"/>
  <c r="J40" i="24"/>
  <c r="K59" i="24"/>
  <c r="G59" i="25"/>
  <c r="J59" i="24"/>
  <c r="K92" i="24"/>
  <c r="G92" i="25"/>
  <c r="J92" i="24"/>
  <c r="K65" i="24"/>
  <c r="G65" i="25"/>
  <c r="J65" i="24"/>
  <c r="K10" i="24"/>
  <c r="G10" i="25"/>
  <c r="J10" i="24"/>
  <c r="K49" i="24"/>
  <c r="G49" i="25"/>
  <c r="J49" i="24"/>
  <c r="K60" i="24"/>
  <c r="G60" i="25"/>
  <c r="J60" i="24"/>
  <c r="K74" i="24"/>
  <c r="G74" i="25"/>
  <c r="J74" i="24"/>
  <c r="K33" i="24"/>
  <c r="G33" i="25"/>
  <c r="J33" i="24"/>
  <c r="K88" i="24"/>
  <c r="G88" i="25"/>
  <c r="J88" i="24"/>
  <c r="K9" i="24"/>
  <c r="G9" i="25"/>
  <c r="J9" i="24"/>
  <c r="K46" i="24"/>
  <c r="G46" i="25"/>
  <c r="J46" i="24"/>
  <c r="K35" i="23"/>
  <c r="G35" i="24"/>
  <c r="J35" i="23"/>
  <c r="K51" i="24"/>
  <c r="G51" i="25"/>
  <c r="J51" i="24"/>
  <c r="K14" i="24"/>
  <c r="G14" i="25"/>
  <c r="J14" i="24"/>
  <c r="K54" i="24"/>
  <c r="G54" i="25"/>
  <c r="J54" i="24"/>
  <c r="K57" i="24"/>
  <c r="G57" i="25"/>
  <c r="J57" i="24"/>
  <c r="K80" i="24"/>
  <c r="G80" i="25"/>
  <c r="J80" i="24"/>
  <c r="K24" i="24"/>
  <c r="G24" i="25"/>
  <c r="J24" i="24"/>
  <c r="K36" i="24"/>
  <c r="G36" i="25"/>
  <c r="J36" i="24"/>
  <c r="K48" i="24"/>
  <c r="G48" i="25"/>
  <c r="J48" i="24"/>
  <c r="K50" i="24"/>
  <c r="G50" i="25"/>
  <c r="J50" i="24"/>
  <c r="G53" i="23"/>
  <c r="K53" i="22"/>
  <c r="J53" i="22"/>
  <c r="K77" i="24"/>
  <c r="G77" i="25"/>
  <c r="J77" i="24"/>
  <c r="K23" i="24"/>
  <c r="G23" i="25"/>
  <c r="J23" i="24"/>
  <c r="K45" i="24"/>
  <c r="G45" i="25"/>
  <c r="J45" i="24"/>
  <c r="K75" i="24"/>
  <c r="G75" i="25"/>
  <c r="J75" i="24"/>
  <c r="K25" i="24"/>
  <c r="G25" i="25"/>
  <c r="J25" i="24"/>
  <c r="K37" i="24"/>
  <c r="G37" i="25"/>
  <c r="J37" i="24"/>
  <c r="K22" i="24"/>
  <c r="G22" i="25"/>
  <c r="J22" i="24"/>
  <c r="K28" i="24"/>
  <c r="G28" i="25"/>
  <c r="J28" i="24"/>
  <c r="K63" i="24"/>
  <c r="G63" i="25"/>
  <c r="J63" i="24"/>
  <c r="K38" i="24"/>
  <c r="G38" i="25"/>
  <c r="J38" i="24"/>
  <c r="K69" i="24"/>
  <c r="G69" i="25"/>
  <c r="J69" i="24"/>
  <c r="K83" i="24"/>
  <c r="G83" i="25"/>
  <c r="J83" i="24"/>
  <c r="K87" i="24"/>
  <c r="G87" i="25"/>
  <c r="J87" i="24"/>
  <c r="K67" i="24"/>
  <c r="G67" i="25"/>
  <c r="J67" i="24"/>
  <c r="K55" i="24"/>
  <c r="G55" i="25"/>
  <c r="J55" i="24"/>
  <c r="K12" i="24"/>
  <c r="G12" i="25"/>
  <c r="J12" i="24"/>
  <c r="K18" i="24"/>
  <c r="G18" i="25"/>
  <c r="J18" i="24"/>
  <c r="K68" i="24"/>
  <c r="G68" i="25"/>
  <c r="J68" i="24"/>
  <c r="K71" i="24"/>
  <c r="G71" i="25"/>
  <c r="J71" i="24"/>
  <c r="K30" i="24"/>
  <c r="G30" i="25"/>
  <c r="J30" i="24"/>
  <c r="K72" i="24"/>
  <c r="G72" i="25"/>
  <c r="J72" i="24"/>
  <c r="K29" i="24"/>
  <c r="G29" i="25"/>
  <c r="J29" i="24"/>
  <c r="K11" i="24"/>
  <c r="G11" i="25"/>
  <c r="J11" i="24"/>
  <c r="K62" i="25"/>
  <c r="J62" i="25"/>
  <c r="K76" i="24"/>
  <c r="G76" i="25"/>
  <c r="J76" i="24"/>
  <c r="K42" i="24"/>
  <c r="G42" i="25"/>
  <c r="J42" i="24"/>
  <c r="K39" i="24"/>
  <c r="G39" i="25"/>
  <c r="J39" i="24"/>
  <c r="K86" i="24"/>
  <c r="G86" i="25"/>
  <c r="J86" i="24"/>
  <c r="K31" i="24"/>
  <c r="G31" i="25"/>
  <c r="J31" i="24"/>
  <c r="K73" i="24"/>
  <c r="G73" i="25"/>
  <c r="J73" i="24"/>
  <c r="K16" i="24"/>
  <c r="G16" i="25"/>
  <c r="J16" i="24"/>
  <c r="K81" i="24"/>
  <c r="G81" i="25"/>
  <c r="J81" i="24"/>
  <c r="K13" i="24"/>
  <c r="G13" i="25"/>
  <c r="J13" i="24"/>
  <c r="K44" i="24"/>
  <c r="G44" i="25"/>
  <c r="J44" i="24"/>
  <c r="K19" i="24"/>
  <c r="G19" i="25"/>
  <c r="J19" i="24"/>
  <c r="K70" i="24"/>
  <c r="G70" i="25"/>
  <c r="J70" i="24"/>
  <c r="K43" i="24"/>
  <c r="G43" i="25"/>
  <c r="J43" i="24"/>
  <c r="K58" i="24"/>
  <c r="G58" i="25"/>
  <c r="J58" i="24"/>
  <c r="J53" i="21"/>
  <c r="K53" i="21"/>
  <c r="J21" i="21"/>
  <c r="K21" i="21"/>
  <c r="G6" i="21"/>
  <c r="G6" i="22" s="1"/>
  <c r="J6" i="20"/>
  <c r="K6" i="20"/>
  <c r="J6" i="19"/>
  <c r="K6" i="19"/>
  <c r="G9" i="9"/>
  <c r="G10" i="9"/>
  <c r="G11" i="9"/>
  <c r="G12" i="9"/>
  <c r="G13" i="9"/>
  <c r="G14" i="9"/>
  <c r="G15" i="9"/>
  <c r="G16" i="9"/>
  <c r="G17" i="9"/>
  <c r="G18" i="9"/>
  <c r="G19" i="9"/>
  <c r="G22" i="9"/>
  <c r="G23" i="9"/>
  <c r="G24" i="9"/>
  <c r="G25" i="9"/>
  <c r="G28" i="9"/>
  <c r="G29" i="9"/>
  <c r="G30" i="9"/>
  <c r="G31" i="9"/>
  <c r="G32" i="9"/>
  <c r="G33" i="9"/>
  <c r="G37" i="9"/>
  <c r="G38" i="9"/>
  <c r="G39" i="9"/>
  <c r="G40" i="9"/>
  <c r="G41" i="9"/>
  <c r="G41" i="10" s="1"/>
  <c r="G42" i="9"/>
  <c r="G42" i="10" s="1"/>
  <c r="G43" i="9"/>
  <c r="G44" i="9"/>
  <c r="G45" i="9"/>
  <c r="G46" i="9"/>
  <c r="G47" i="9"/>
  <c r="G48" i="9"/>
  <c r="G49" i="9"/>
  <c r="G50" i="9"/>
  <c r="G51" i="9"/>
  <c r="G52" i="9"/>
  <c r="G54" i="9"/>
  <c r="G55" i="9"/>
  <c r="G56" i="9"/>
  <c r="G57" i="9"/>
  <c r="G58" i="9"/>
  <c r="G59" i="9"/>
  <c r="G60" i="9"/>
  <c r="G62" i="9"/>
  <c r="G63" i="9"/>
  <c r="G64" i="9"/>
  <c r="G65" i="9"/>
  <c r="G67" i="9"/>
  <c r="G68" i="9"/>
  <c r="G69" i="9"/>
  <c r="G70" i="9"/>
  <c r="G71" i="9"/>
  <c r="G72" i="9"/>
  <c r="G73" i="9"/>
  <c r="G74" i="9"/>
  <c r="G75" i="9"/>
  <c r="G76" i="9"/>
  <c r="G80" i="9"/>
  <c r="G81" i="9"/>
  <c r="G82" i="9"/>
  <c r="G83" i="9"/>
  <c r="G84" i="9"/>
  <c r="G85" i="9"/>
  <c r="G86" i="9"/>
  <c r="G87" i="9"/>
  <c r="G88" i="9"/>
  <c r="G89" i="9"/>
  <c r="G92" i="9"/>
  <c r="G93" i="9"/>
  <c r="G94" i="9"/>
  <c r="G96" i="9"/>
  <c r="G5" i="9"/>
  <c r="G5" i="10" s="1"/>
  <c r="B91" i="9"/>
  <c r="G91" i="9" s="1"/>
  <c r="B79" i="9"/>
  <c r="G79" i="9" s="1"/>
  <c r="B77" i="9"/>
  <c r="G77" i="9" s="1"/>
  <c r="B36" i="9"/>
  <c r="G36" i="9" s="1"/>
  <c r="B27" i="9"/>
  <c r="G27" i="9" s="1"/>
  <c r="B21" i="9"/>
  <c r="G21" i="9" s="1"/>
  <c r="K58" i="25" l="1"/>
  <c r="J58" i="25"/>
  <c r="K44" i="25"/>
  <c r="J44" i="25"/>
  <c r="K73" i="25"/>
  <c r="J73" i="25"/>
  <c r="K42" i="25"/>
  <c r="J42" i="25"/>
  <c r="K11" i="25"/>
  <c r="J11" i="25"/>
  <c r="K71" i="25"/>
  <c r="J71" i="25"/>
  <c r="K55" i="25"/>
  <c r="J55" i="25"/>
  <c r="K69" i="25"/>
  <c r="J69" i="25"/>
  <c r="K22" i="25"/>
  <c r="J22" i="25"/>
  <c r="K45" i="25"/>
  <c r="J45" i="25"/>
  <c r="K50" i="25"/>
  <c r="J50" i="25"/>
  <c r="K80" i="25"/>
  <c r="J80" i="25"/>
  <c r="K51" i="25"/>
  <c r="J51" i="25"/>
  <c r="K88" i="25"/>
  <c r="J88" i="25"/>
  <c r="K49" i="25"/>
  <c r="J49" i="25"/>
  <c r="K59" i="25"/>
  <c r="J59" i="25"/>
  <c r="K94" i="25"/>
  <c r="J94" i="25"/>
  <c r="K91" i="25"/>
  <c r="J91" i="25"/>
  <c r="K41" i="25"/>
  <c r="J41" i="25"/>
  <c r="K19" i="25"/>
  <c r="J19" i="25"/>
  <c r="K16" i="25"/>
  <c r="J16" i="25"/>
  <c r="K39" i="25"/>
  <c r="J39" i="25"/>
  <c r="K30" i="25"/>
  <c r="J30" i="25"/>
  <c r="K12" i="25"/>
  <c r="J12" i="25"/>
  <c r="K83" i="25"/>
  <c r="J83" i="25"/>
  <c r="K28" i="25"/>
  <c r="J28" i="25"/>
  <c r="K75" i="25"/>
  <c r="J75" i="25"/>
  <c r="K24" i="25"/>
  <c r="J24" i="25"/>
  <c r="K14" i="25"/>
  <c r="J14" i="25"/>
  <c r="K9" i="25"/>
  <c r="J9" i="25"/>
  <c r="K60" i="25"/>
  <c r="J60" i="25"/>
  <c r="K92" i="25"/>
  <c r="J92" i="25"/>
  <c r="K84" i="25"/>
  <c r="J84" i="25"/>
  <c r="G79" i="21"/>
  <c r="J79" i="20"/>
  <c r="K79" i="20"/>
  <c r="K17" i="25"/>
  <c r="J17" i="25"/>
  <c r="K64" i="25"/>
  <c r="J64" i="25"/>
  <c r="K32" i="25"/>
  <c r="J32" i="25"/>
  <c r="G6" i="23"/>
  <c r="K6" i="22"/>
  <c r="J6" i="22"/>
  <c r="K70" i="25"/>
  <c r="J70" i="25"/>
  <c r="K81" i="25"/>
  <c r="J81" i="25"/>
  <c r="K86" i="25"/>
  <c r="J86" i="25"/>
  <c r="K72" i="25"/>
  <c r="J72" i="25"/>
  <c r="K18" i="25"/>
  <c r="J18" i="25"/>
  <c r="K87" i="25"/>
  <c r="J87" i="25"/>
  <c r="K63" i="25"/>
  <c r="J63" i="25"/>
  <c r="K25" i="25"/>
  <c r="J25" i="25"/>
  <c r="K77" i="25"/>
  <c r="J77" i="25"/>
  <c r="G53" i="24"/>
  <c r="K53" i="23"/>
  <c r="J53" i="23"/>
  <c r="K36" i="25"/>
  <c r="J36" i="25"/>
  <c r="K54" i="25"/>
  <c r="J54" i="25"/>
  <c r="K46" i="25"/>
  <c r="J46" i="25"/>
  <c r="K74" i="25"/>
  <c r="J74" i="25"/>
  <c r="K65" i="25"/>
  <c r="J65" i="25"/>
  <c r="K82" i="25"/>
  <c r="J82" i="25"/>
  <c r="K56" i="25"/>
  <c r="J56" i="25"/>
  <c r="K47" i="25"/>
  <c r="J47" i="25"/>
  <c r="K85" i="25"/>
  <c r="J85" i="25"/>
  <c r="K43" i="25"/>
  <c r="J43" i="25"/>
  <c r="K13" i="25"/>
  <c r="J13" i="25"/>
  <c r="K31" i="25"/>
  <c r="J31" i="25"/>
  <c r="K76" i="25"/>
  <c r="J76" i="25"/>
  <c r="K29" i="25"/>
  <c r="J29" i="25"/>
  <c r="K68" i="25"/>
  <c r="J68" i="25"/>
  <c r="K67" i="25"/>
  <c r="J67" i="25"/>
  <c r="K38" i="25"/>
  <c r="J38" i="25"/>
  <c r="K37" i="25"/>
  <c r="J37" i="25"/>
  <c r="K23" i="25"/>
  <c r="J23" i="25"/>
  <c r="K48" i="25"/>
  <c r="J48" i="25"/>
  <c r="K57" i="25"/>
  <c r="J57" i="25"/>
  <c r="K35" i="24"/>
  <c r="G35" i="25"/>
  <c r="J35" i="24"/>
  <c r="K33" i="25"/>
  <c r="J33" i="25"/>
  <c r="K10" i="25"/>
  <c r="J10" i="25"/>
  <c r="K40" i="25"/>
  <c r="J40" i="25"/>
  <c r="K89" i="25"/>
  <c r="J89" i="25"/>
  <c r="K8" i="24"/>
  <c r="G8" i="25"/>
  <c r="J8" i="24"/>
  <c r="K93" i="25"/>
  <c r="J93" i="25"/>
  <c r="K15" i="25"/>
  <c r="J15" i="25"/>
  <c r="G21" i="24"/>
  <c r="K21" i="23"/>
  <c r="J21" i="23"/>
  <c r="K6" i="21"/>
  <c r="J6" i="21"/>
  <c r="G5" i="11"/>
  <c r="B77" i="11"/>
  <c r="F8" i="11"/>
  <c r="F9" i="11"/>
  <c r="F10" i="11"/>
  <c r="F11" i="11"/>
  <c r="F12" i="11"/>
  <c r="F13" i="11"/>
  <c r="F14" i="11"/>
  <c r="F15" i="11"/>
  <c r="F16" i="11"/>
  <c r="F17" i="11"/>
  <c r="F18" i="11"/>
  <c r="F19" i="11"/>
  <c r="F22" i="11"/>
  <c r="F23" i="11"/>
  <c r="F24" i="11"/>
  <c r="F25" i="11"/>
  <c r="F28" i="11"/>
  <c r="F29" i="11"/>
  <c r="F30" i="11"/>
  <c r="F31" i="11"/>
  <c r="F32" i="11"/>
  <c r="F33" i="11"/>
  <c r="F37" i="11"/>
  <c r="F38" i="11"/>
  <c r="F39" i="11"/>
  <c r="F40" i="11"/>
  <c r="F41" i="11"/>
  <c r="F42" i="11"/>
  <c r="F43" i="11"/>
  <c r="F44" i="11"/>
  <c r="F45" i="11"/>
  <c r="F46" i="11"/>
  <c r="F47" i="11"/>
  <c r="F48" i="11"/>
  <c r="F49" i="11"/>
  <c r="F50" i="11"/>
  <c r="F51" i="11"/>
  <c r="F54" i="11"/>
  <c r="F55" i="11"/>
  <c r="F56" i="11"/>
  <c r="F57" i="11"/>
  <c r="F58" i="11"/>
  <c r="F59" i="11"/>
  <c r="F60" i="11"/>
  <c r="F62" i="11"/>
  <c r="F63" i="11"/>
  <c r="F64" i="11"/>
  <c r="F65" i="11"/>
  <c r="F67" i="11"/>
  <c r="F68" i="11"/>
  <c r="F69" i="11"/>
  <c r="F70" i="11"/>
  <c r="F71" i="11"/>
  <c r="F72" i="11"/>
  <c r="F73" i="11"/>
  <c r="F74" i="11"/>
  <c r="F75" i="11"/>
  <c r="F76" i="11"/>
  <c r="F77" i="11"/>
  <c r="F80" i="11"/>
  <c r="F81" i="11"/>
  <c r="F82" i="11"/>
  <c r="F83" i="11"/>
  <c r="F84" i="11"/>
  <c r="F85" i="11"/>
  <c r="F86" i="11"/>
  <c r="F87" i="11"/>
  <c r="F88" i="11"/>
  <c r="F89" i="11"/>
  <c r="F92" i="11"/>
  <c r="F93" i="11"/>
  <c r="F94" i="11"/>
  <c r="F96" i="11"/>
  <c r="E29" i="11"/>
  <c r="E30" i="11"/>
  <c r="E31" i="11"/>
  <c r="E32" i="11"/>
  <c r="E33" i="11"/>
  <c r="E37" i="11"/>
  <c r="E38" i="11"/>
  <c r="E39" i="11"/>
  <c r="E40" i="11"/>
  <c r="E41" i="11"/>
  <c r="E42" i="11"/>
  <c r="E43" i="11"/>
  <c r="E44" i="11"/>
  <c r="E45" i="11"/>
  <c r="E46" i="11"/>
  <c r="E47" i="11"/>
  <c r="E48" i="11"/>
  <c r="E49" i="11"/>
  <c r="E50" i="11"/>
  <c r="E51" i="11"/>
  <c r="E54" i="11"/>
  <c r="E55" i="11"/>
  <c r="E56" i="11"/>
  <c r="E57" i="11"/>
  <c r="E58" i="11"/>
  <c r="E59" i="11"/>
  <c r="E60" i="11"/>
  <c r="E62" i="11"/>
  <c r="E63" i="11"/>
  <c r="E64" i="11"/>
  <c r="E65" i="11"/>
  <c r="E67" i="11"/>
  <c r="E68" i="11"/>
  <c r="E69" i="11"/>
  <c r="E70" i="11"/>
  <c r="E71" i="11"/>
  <c r="E72" i="11"/>
  <c r="E73" i="11"/>
  <c r="E74" i="11"/>
  <c r="E75" i="11"/>
  <c r="E76" i="11"/>
  <c r="E77" i="11"/>
  <c r="E80" i="11"/>
  <c r="E81" i="11"/>
  <c r="E82" i="11"/>
  <c r="E83" i="11"/>
  <c r="E84" i="11"/>
  <c r="E85" i="11"/>
  <c r="E86" i="11"/>
  <c r="E87" i="11"/>
  <c r="E88" i="11"/>
  <c r="E89" i="11"/>
  <c r="E92" i="11"/>
  <c r="E93" i="11"/>
  <c r="E94" i="11"/>
  <c r="E96" i="11"/>
  <c r="B8" i="11"/>
  <c r="E8" i="11" s="1"/>
  <c r="E9" i="11"/>
  <c r="E10" i="11"/>
  <c r="E11" i="11"/>
  <c r="E12" i="11"/>
  <c r="E13" i="11"/>
  <c r="E14" i="11"/>
  <c r="E15" i="11"/>
  <c r="E16" i="11"/>
  <c r="E17" i="11"/>
  <c r="E18" i="11"/>
  <c r="E19" i="11"/>
  <c r="E22" i="11"/>
  <c r="E23" i="11"/>
  <c r="E24" i="11"/>
  <c r="E25" i="11"/>
  <c r="E28" i="11"/>
  <c r="F5" i="11"/>
  <c r="E5" i="11"/>
  <c r="B91" i="11"/>
  <c r="F91" i="11" s="1"/>
  <c r="B79" i="11"/>
  <c r="E79" i="11" s="1"/>
  <c r="B53" i="11"/>
  <c r="F53" i="11" s="1"/>
  <c r="B36" i="11"/>
  <c r="F36" i="11" s="1"/>
  <c r="B27" i="11"/>
  <c r="E27" i="11" s="1"/>
  <c r="B21" i="11"/>
  <c r="F21" i="11" s="1"/>
  <c r="K8" i="25" l="1"/>
  <c r="J8" i="25"/>
  <c r="K35" i="25"/>
  <c r="J35" i="25"/>
  <c r="K5" i="11"/>
  <c r="J5" i="11"/>
  <c r="K53" i="24"/>
  <c r="G53" i="25"/>
  <c r="J53" i="24"/>
  <c r="G79" i="22"/>
  <c r="J79" i="21"/>
  <c r="K79" i="21"/>
  <c r="K21" i="24"/>
  <c r="G21" i="25"/>
  <c r="J21" i="24"/>
  <c r="G6" i="24"/>
  <c r="K6" i="23"/>
  <c r="J6" i="23"/>
  <c r="E91" i="11"/>
  <c r="F79" i="11"/>
  <c r="E53" i="11"/>
  <c r="E36" i="11"/>
  <c r="F27" i="11"/>
  <c r="B6" i="11"/>
  <c r="B35" i="11"/>
  <c r="E21" i="11"/>
  <c r="G54" i="10"/>
  <c r="G54" i="11" s="1"/>
  <c r="G54" i="12" s="1"/>
  <c r="G51" i="10"/>
  <c r="G51" i="11" s="1"/>
  <c r="G51" i="12" s="1"/>
  <c r="G50" i="10"/>
  <c r="G50" i="11" s="1"/>
  <c r="G50" i="12" s="1"/>
  <c r="G49" i="10"/>
  <c r="G49" i="11" s="1"/>
  <c r="G49" i="12" s="1"/>
  <c r="G48" i="10"/>
  <c r="G48" i="11" s="1"/>
  <c r="G48" i="12" s="1"/>
  <c r="G47" i="10"/>
  <c r="G47" i="11" s="1"/>
  <c r="G47" i="12" s="1"/>
  <c r="G46" i="10"/>
  <c r="G46" i="11" s="1"/>
  <c r="G46" i="12" s="1"/>
  <c r="G45" i="10"/>
  <c r="G45" i="11" s="1"/>
  <c r="G45" i="12" s="1"/>
  <c r="G44" i="10"/>
  <c r="G44" i="11" s="1"/>
  <c r="G44" i="12" s="1"/>
  <c r="G43" i="10"/>
  <c r="G43" i="11" s="1"/>
  <c r="G43" i="12" s="1"/>
  <c r="G42" i="11"/>
  <c r="G42" i="12" s="1"/>
  <c r="G41" i="11"/>
  <c r="G41" i="12" s="1"/>
  <c r="G40" i="10"/>
  <c r="G40" i="11" s="1"/>
  <c r="G40" i="12" s="1"/>
  <c r="G39" i="10"/>
  <c r="G39" i="11" s="1"/>
  <c r="G39" i="12" s="1"/>
  <c r="G38" i="10"/>
  <c r="G38" i="11" s="1"/>
  <c r="G38" i="12" s="1"/>
  <c r="G37" i="10"/>
  <c r="G37" i="11" s="1"/>
  <c r="G37" i="12" s="1"/>
  <c r="G34" i="10"/>
  <c r="G33" i="10"/>
  <c r="G33" i="11" s="1"/>
  <c r="G33" i="12" s="1"/>
  <c r="G32" i="10"/>
  <c r="G32" i="11" s="1"/>
  <c r="G32" i="12" s="1"/>
  <c r="G31" i="10"/>
  <c r="G31" i="11" s="1"/>
  <c r="G31" i="12" s="1"/>
  <c r="G30" i="10"/>
  <c r="G30" i="11" s="1"/>
  <c r="G30" i="12" s="1"/>
  <c r="G29" i="10"/>
  <c r="G29" i="11" s="1"/>
  <c r="G29" i="12" s="1"/>
  <c r="G28" i="10"/>
  <c r="G28" i="11" s="1"/>
  <c r="G28" i="12" s="1"/>
  <c r="G26" i="10"/>
  <c r="G25" i="10"/>
  <c r="G25" i="11" s="1"/>
  <c r="G25" i="12" s="1"/>
  <c r="G24" i="10"/>
  <c r="G24" i="11" s="1"/>
  <c r="G23" i="10"/>
  <c r="G23" i="11" s="1"/>
  <c r="G22" i="10"/>
  <c r="G22" i="11" s="1"/>
  <c r="G22" i="12" s="1"/>
  <c r="G20" i="10"/>
  <c r="G19" i="10"/>
  <c r="G19" i="11" s="1"/>
  <c r="G19" i="12" s="1"/>
  <c r="G18" i="10"/>
  <c r="G18" i="11" s="1"/>
  <c r="G18" i="12" s="1"/>
  <c r="G17" i="10"/>
  <c r="G17" i="11" s="1"/>
  <c r="G17" i="12" s="1"/>
  <c r="G16" i="10"/>
  <c r="G16" i="11" s="1"/>
  <c r="G16" i="12" s="1"/>
  <c r="G15" i="10"/>
  <c r="G15" i="11" s="1"/>
  <c r="G15" i="12" s="1"/>
  <c r="G14" i="10"/>
  <c r="G14" i="11" s="1"/>
  <c r="G14" i="12" s="1"/>
  <c r="G12" i="10"/>
  <c r="G12" i="11" s="1"/>
  <c r="G12" i="12" s="1"/>
  <c r="G11" i="10"/>
  <c r="G11" i="11" s="1"/>
  <c r="G11" i="12" s="1"/>
  <c r="G10" i="10"/>
  <c r="G10" i="11" s="1"/>
  <c r="G9" i="10"/>
  <c r="G9" i="11" s="1"/>
  <c r="G96" i="10"/>
  <c r="G96" i="11" s="1"/>
  <c r="G94" i="10"/>
  <c r="G94" i="11" s="1"/>
  <c r="G94" i="12" s="1"/>
  <c r="G93" i="10"/>
  <c r="G93" i="11" s="1"/>
  <c r="G93" i="12" s="1"/>
  <c r="G92" i="10"/>
  <c r="G92" i="11" s="1"/>
  <c r="G92" i="12" s="1"/>
  <c r="G91" i="10"/>
  <c r="G91" i="11" s="1"/>
  <c r="G91" i="12" s="1"/>
  <c r="G89" i="10"/>
  <c r="G89" i="11" s="1"/>
  <c r="G89" i="12" s="1"/>
  <c r="G88" i="10"/>
  <c r="G88" i="11" s="1"/>
  <c r="G88" i="12" s="1"/>
  <c r="G87" i="10"/>
  <c r="G87" i="11" s="1"/>
  <c r="G87" i="12" s="1"/>
  <c r="G86" i="10"/>
  <c r="G86" i="11" s="1"/>
  <c r="G86" i="12" s="1"/>
  <c r="G85" i="10"/>
  <c r="G85" i="11" s="1"/>
  <c r="G85" i="12" s="1"/>
  <c r="G84" i="10"/>
  <c r="G84" i="11" s="1"/>
  <c r="G84" i="12" s="1"/>
  <c r="G83" i="10"/>
  <c r="G83" i="11" s="1"/>
  <c r="G83" i="12" s="1"/>
  <c r="G82" i="10"/>
  <c r="G82" i="11" s="1"/>
  <c r="G82" i="12" s="1"/>
  <c r="G81" i="10"/>
  <c r="G81" i="11" s="1"/>
  <c r="G81" i="12" s="1"/>
  <c r="G80" i="10"/>
  <c r="G80" i="11" s="1"/>
  <c r="G80" i="12" s="1"/>
  <c r="G77" i="10"/>
  <c r="G77" i="11" s="1"/>
  <c r="G77" i="12" s="1"/>
  <c r="G76" i="10"/>
  <c r="G76" i="11" s="1"/>
  <c r="G76" i="12" s="1"/>
  <c r="G75" i="10"/>
  <c r="G75" i="11" s="1"/>
  <c r="G75" i="12" s="1"/>
  <c r="G74" i="10"/>
  <c r="G74" i="11" s="1"/>
  <c r="G74" i="12" s="1"/>
  <c r="G73" i="10"/>
  <c r="G73" i="11" s="1"/>
  <c r="G73" i="12" s="1"/>
  <c r="G72" i="10"/>
  <c r="G72" i="11" s="1"/>
  <c r="G72" i="12" s="1"/>
  <c r="G71" i="10"/>
  <c r="G71" i="11" s="1"/>
  <c r="G71" i="12" s="1"/>
  <c r="G70" i="10"/>
  <c r="G70" i="11" s="1"/>
  <c r="G69" i="10"/>
  <c r="G69" i="11" s="1"/>
  <c r="G68" i="10"/>
  <c r="G68" i="11" s="1"/>
  <c r="G68" i="12" s="1"/>
  <c r="G67" i="10"/>
  <c r="G67" i="11" s="1"/>
  <c r="G67" i="12" s="1"/>
  <c r="G65" i="10"/>
  <c r="G65" i="11" s="1"/>
  <c r="G65" i="12" s="1"/>
  <c r="G64" i="10"/>
  <c r="G64" i="11" s="1"/>
  <c r="G64" i="12" s="1"/>
  <c r="G63" i="10"/>
  <c r="G63" i="11" s="1"/>
  <c r="G63" i="12" s="1"/>
  <c r="G62" i="10"/>
  <c r="G62" i="11" s="1"/>
  <c r="G62" i="12" s="1"/>
  <c r="G60" i="10"/>
  <c r="G60" i="11" s="1"/>
  <c r="G60" i="12" s="1"/>
  <c r="G59" i="10"/>
  <c r="G59" i="11" s="1"/>
  <c r="G59" i="12" s="1"/>
  <c r="G58" i="10"/>
  <c r="G58" i="11" s="1"/>
  <c r="G58" i="12" s="1"/>
  <c r="G57" i="10"/>
  <c r="G57" i="11" s="1"/>
  <c r="G57" i="12" s="1"/>
  <c r="G56" i="10"/>
  <c r="G56" i="11" s="1"/>
  <c r="G56" i="12" s="1"/>
  <c r="G55" i="10"/>
  <c r="G55" i="11" s="1"/>
  <c r="G55" i="12" s="1"/>
  <c r="G13" i="10"/>
  <c r="G13" i="11" s="1"/>
  <c r="G13" i="12" s="1"/>
  <c r="K60" i="12" l="1"/>
  <c r="J60" i="12"/>
  <c r="K74" i="12"/>
  <c r="J74" i="12"/>
  <c r="J88" i="12"/>
  <c r="K88" i="12"/>
  <c r="K19" i="12"/>
  <c r="J19" i="12"/>
  <c r="K29" i="12"/>
  <c r="J29" i="12"/>
  <c r="K43" i="12"/>
  <c r="J43" i="12"/>
  <c r="K6" i="24"/>
  <c r="G6" i="25"/>
  <c r="J6" i="24"/>
  <c r="K57" i="12"/>
  <c r="J57" i="12"/>
  <c r="J62" i="12"/>
  <c r="K62" i="12"/>
  <c r="K67" i="12"/>
  <c r="J67" i="12"/>
  <c r="K71" i="12"/>
  <c r="J71" i="12"/>
  <c r="K75" i="12"/>
  <c r="J75" i="12"/>
  <c r="J81" i="12"/>
  <c r="K81" i="12"/>
  <c r="K85" i="12"/>
  <c r="J85" i="12"/>
  <c r="K89" i="12"/>
  <c r="J89" i="12"/>
  <c r="J94" i="12"/>
  <c r="K94" i="12"/>
  <c r="G8" i="12"/>
  <c r="K11" i="12"/>
  <c r="J11" i="12"/>
  <c r="J16" i="12"/>
  <c r="K16" i="12"/>
  <c r="J25" i="12"/>
  <c r="K25" i="12"/>
  <c r="K30" i="12"/>
  <c r="J30" i="12"/>
  <c r="K40" i="12"/>
  <c r="J40" i="12"/>
  <c r="K44" i="12"/>
  <c r="J44" i="12"/>
  <c r="K48" i="12"/>
  <c r="J48" i="12"/>
  <c r="G53" i="12"/>
  <c r="J54" i="12"/>
  <c r="K54" i="12"/>
  <c r="K56" i="12"/>
  <c r="J56" i="12"/>
  <c r="K84" i="12"/>
  <c r="J84" i="12"/>
  <c r="K39" i="12"/>
  <c r="J39" i="12"/>
  <c r="K51" i="12"/>
  <c r="J51" i="12"/>
  <c r="K13" i="12"/>
  <c r="J13" i="12"/>
  <c r="K58" i="12"/>
  <c r="J58" i="12"/>
  <c r="K63" i="12"/>
  <c r="J63" i="12"/>
  <c r="K68" i="12"/>
  <c r="J68" i="12"/>
  <c r="K72" i="12"/>
  <c r="J72" i="12"/>
  <c r="K76" i="12"/>
  <c r="J76" i="12"/>
  <c r="K82" i="12"/>
  <c r="J82" i="12"/>
  <c r="J86" i="12"/>
  <c r="K86" i="12"/>
  <c r="J91" i="12"/>
  <c r="K91" i="12"/>
  <c r="K12" i="12"/>
  <c r="J12" i="12"/>
  <c r="K17" i="12"/>
  <c r="J17" i="12"/>
  <c r="K22" i="12"/>
  <c r="J22" i="12"/>
  <c r="G21" i="12"/>
  <c r="K31" i="12"/>
  <c r="J31" i="12"/>
  <c r="K37" i="12"/>
  <c r="J37" i="12"/>
  <c r="K41" i="12"/>
  <c r="J41" i="12"/>
  <c r="G35" i="12"/>
  <c r="K45" i="12"/>
  <c r="J45" i="12"/>
  <c r="K49" i="12"/>
  <c r="J49" i="12"/>
  <c r="K21" i="25"/>
  <c r="J21" i="25"/>
  <c r="G79" i="23"/>
  <c r="K79" i="22"/>
  <c r="J79" i="22"/>
  <c r="J65" i="12"/>
  <c r="K65" i="12"/>
  <c r="K80" i="12"/>
  <c r="J80" i="12"/>
  <c r="K93" i="12"/>
  <c r="J93" i="12"/>
  <c r="K15" i="12"/>
  <c r="J15" i="12"/>
  <c r="K33" i="12"/>
  <c r="J33" i="12"/>
  <c r="J47" i="12"/>
  <c r="K47" i="12"/>
  <c r="K53" i="25"/>
  <c r="J53" i="25"/>
  <c r="K55" i="12"/>
  <c r="J55" i="12"/>
  <c r="K59" i="12"/>
  <c r="J59" i="12"/>
  <c r="J64" i="12"/>
  <c r="K64" i="12"/>
  <c r="J73" i="12"/>
  <c r="K73" i="12"/>
  <c r="K77" i="12"/>
  <c r="J77" i="12"/>
  <c r="K83" i="12"/>
  <c r="J83" i="12"/>
  <c r="K87" i="12"/>
  <c r="J87" i="12"/>
  <c r="K92" i="12"/>
  <c r="J92" i="12"/>
  <c r="K14" i="12"/>
  <c r="J14" i="12"/>
  <c r="K18" i="12"/>
  <c r="J18" i="12"/>
  <c r="J28" i="12"/>
  <c r="K28" i="12"/>
  <c r="K32" i="12"/>
  <c r="J32" i="12"/>
  <c r="K38" i="12"/>
  <c r="J38" i="12"/>
  <c r="K42" i="12"/>
  <c r="J42" i="12"/>
  <c r="J46" i="12"/>
  <c r="K46" i="12"/>
  <c r="K50" i="12"/>
  <c r="J50" i="12"/>
  <c r="K10" i="11"/>
  <c r="J10" i="11"/>
  <c r="K12" i="11"/>
  <c r="J12" i="11"/>
  <c r="K15" i="11"/>
  <c r="J15" i="11"/>
  <c r="K17" i="11"/>
  <c r="J17" i="11"/>
  <c r="K19" i="11"/>
  <c r="J19" i="11"/>
  <c r="K22" i="11"/>
  <c r="J22" i="11"/>
  <c r="K24" i="11"/>
  <c r="J24" i="11"/>
  <c r="K29" i="11"/>
  <c r="J29" i="11"/>
  <c r="K31" i="11"/>
  <c r="J31" i="11"/>
  <c r="K33" i="11"/>
  <c r="J33" i="11"/>
  <c r="K37" i="11"/>
  <c r="J37" i="11"/>
  <c r="K39" i="11"/>
  <c r="J39" i="11"/>
  <c r="K41" i="11"/>
  <c r="J41" i="11"/>
  <c r="K43" i="11"/>
  <c r="J43" i="11"/>
  <c r="K45" i="11"/>
  <c r="J45" i="11"/>
  <c r="K47" i="11"/>
  <c r="J47" i="11"/>
  <c r="K49" i="11"/>
  <c r="J49" i="11"/>
  <c r="K51" i="11"/>
  <c r="J51" i="11"/>
  <c r="K9" i="11"/>
  <c r="J9" i="11"/>
  <c r="K11" i="11"/>
  <c r="J11" i="11"/>
  <c r="K14" i="11"/>
  <c r="J14" i="11"/>
  <c r="K16" i="11"/>
  <c r="J16" i="11"/>
  <c r="K18" i="11"/>
  <c r="J18" i="11"/>
  <c r="K23" i="11"/>
  <c r="J23" i="11"/>
  <c r="K25" i="11"/>
  <c r="J25" i="11"/>
  <c r="K28" i="11"/>
  <c r="J28" i="11"/>
  <c r="K30" i="11"/>
  <c r="J30" i="11"/>
  <c r="K32" i="11"/>
  <c r="J32" i="11"/>
  <c r="K38" i="11"/>
  <c r="J38" i="11"/>
  <c r="K40" i="11"/>
  <c r="J40" i="11"/>
  <c r="K42" i="11"/>
  <c r="J42" i="11"/>
  <c r="K44" i="11"/>
  <c r="J44" i="11"/>
  <c r="K46" i="11"/>
  <c r="J46" i="11"/>
  <c r="K48" i="11"/>
  <c r="J48" i="11"/>
  <c r="K50" i="11"/>
  <c r="J50" i="11"/>
  <c r="K54" i="11"/>
  <c r="J54" i="11"/>
  <c r="K83" i="11"/>
  <c r="J83" i="11"/>
  <c r="K85" i="11"/>
  <c r="J85" i="11"/>
  <c r="K87" i="11"/>
  <c r="J87" i="11"/>
  <c r="K89" i="11"/>
  <c r="J89" i="11"/>
  <c r="K91" i="11"/>
  <c r="J91" i="11"/>
  <c r="K93" i="11"/>
  <c r="J93" i="11"/>
  <c r="K82" i="11"/>
  <c r="J82" i="11"/>
  <c r="K84" i="11"/>
  <c r="J84" i="11"/>
  <c r="K86" i="11"/>
  <c r="J86" i="11"/>
  <c r="K88" i="11"/>
  <c r="J88" i="11"/>
  <c r="K92" i="11"/>
  <c r="J92" i="11"/>
  <c r="K94" i="11"/>
  <c r="J94" i="11"/>
  <c r="K96" i="11"/>
  <c r="J96" i="11"/>
  <c r="K56" i="11"/>
  <c r="J56" i="11"/>
  <c r="K58" i="11"/>
  <c r="J58" i="11"/>
  <c r="K60" i="11"/>
  <c r="J60" i="11"/>
  <c r="K62" i="11"/>
  <c r="J62" i="11"/>
  <c r="K64" i="11"/>
  <c r="J64" i="11"/>
  <c r="K68" i="11"/>
  <c r="J68" i="11"/>
  <c r="K70" i="11"/>
  <c r="J70" i="11"/>
  <c r="K72" i="11"/>
  <c r="J72" i="11"/>
  <c r="K74" i="11"/>
  <c r="J74" i="11"/>
  <c r="K76" i="11"/>
  <c r="J76" i="11"/>
  <c r="K80" i="11"/>
  <c r="J80" i="11"/>
  <c r="K55" i="11"/>
  <c r="J55" i="11"/>
  <c r="K57" i="11"/>
  <c r="J57" i="11"/>
  <c r="K59" i="11"/>
  <c r="J59" i="11"/>
  <c r="K63" i="11"/>
  <c r="J63" i="11"/>
  <c r="K65" i="11"/>
  <c r="J65" i="11"/>
  <c r="K67" i="11"/>
  <c r="J67" i="11"/>
  <c r="K69" i="11"/>
  <c r="J69" i="11"/>
  <c r="K71" i="11"/>
  <c r="J71" i="11"/>
  <c r="K73" i="11"/>
  <c r="J73" i="11"/>
  <c r="K75" i="11"/>
  <c r="J75" i="11"/>
  <c r="K81" i="11"/>
  <c r="J81" i="11"/>
  <c r="K77" i="11"/>
  <c r="J77" i="11"/>
  <c r="J13" i="11"/>
  <c r="K13" i="11"/>
  <c r="F35" i="11"/>
  <c r="E35" i="11"/>
  <c r="E6" i="11"/>
  <c r="F6" i="11"/>
  <c r="B36" i="10"/>
  <c r="G36" i="10" s="1"/>
  <c r="G36" i="11" s="1"/>
  <c r="K36" i="11" s="1"/>
  <c r="B8" i="10"/>
  <c r="K21" i="12" l="1"/>
  <c r="J21" i="12"/>
  <c r="K35" i="12"/>
  <c r="J35" i="12"/>
  <c r="G79" i="24"/>
  <c r="K79" i="23"/>
  <c r="J79" i="23"/>
  <c r="K8" i="12"/>
  <c r="G6" i="12"/>
  <c r="J8" i="12"/>
  <c r="K6" i="25"/>
  <c r="J6" i="25"/>
  <c r="B35" i="10"/>
  <c r="K53" i="12"/>
  <c r="J53" i="12"/>
  <c r="J36" i="11"/>
  <c r="B79" i="10"/>
  <c r="G79" i="10" s="1"/>
  <c r="G79" i="11" s="1"/>
  <c r="G79" i="12" s="1"/>
  <c r="K79" i="12" l="1"/>
  <c r="J79" i="12"/>
  <c r="J6" i="12"/>
  <c r="K6" i="12"/>
  <c r="K79" i="24"/>
  <c r="G79" i="25"/>
  <c r="J79" i="24"/>
  <c r="K79" i="11"/>
  <c r="J79" i="11"/>
  <c r="B27" i="10"/>
  <c r="G27" i="10" s="1"/>
  <c r="G27" i="11" s="1"/>
  <c r="K79" i="25" l="1"/>
  <c r="J79" i="25"/>
  <c r="K27" i="11"/>
  <c r="J27" i="11"/>
  <c r="J9" i="10"/>
  <c r="J10" i="10"/>
  <c r="J11" i="10"/>
  <c r="J12" i="10"/>
  <c r="J13" i="10"/>
  <c r="J14" i="10"/>
  <c r="J15" i="10"/>
  <c r="J16" i="10"/>
  <c r="J17" i="10"/>
  <c r="J18" i="10"/>
  <c r="J19" i="10"/>
  <c r="J22" i="10"/>
  <c r="J23" i="10"/>
  <c r="J24" i="10"/>
  <c r="J25" i="10"/>
  <c r="J27" i="10"/>
  <c r="J28" i="10"/>
  <c r="J29" i="10"/>
  <c r="J30" i="10"/>
  <c r="J31" i="10"/>
  <c r="J32" i="10"/>
  <c r="J33" i="10"/>
  <c r="J36" i="10"/>
  <c r="J37" i="10"/>
  <c r="J38" i="10"/>
  <c r="J39" i="10"/>
  <c r="J40" i="10"/>
  <c r="J41" i="10"/>
  <c r="J42" i="10"/>
  <c r="J43" i="10"/>
  <c r="J44" i="10"/>
  <c r="J45" i="10"/>
  <c r="J46" i="10"/>
  <c r="J47" i="10"/>
  <c r="J48" i="10"/>
  <c r="J49" i="10"/>
  <c r="J50" i="10"/>
  <c r="J51" i="10"/>
  <c r="J54" i="10"/>
  <c r="J55" i="10"/>
  <c r="J56" i="10"/>
  <c r="J57" i="10"/>
  <c r="J58" i="10"/>
  <c r="J59" i="10"/>
  <c r="J60" i="10"/>
  <c r="J62" i="10"/>
  <c r="J63" i="10"/>
  <c r="J64" i="10"/>
  <c r="J65" i="10"/>
  <c r="J67" i="10"/>
  <c r="J68" i="10"/>
  <c r="J69" i="10"/>
  <c r="J70" i="10"/>
  <c r="J71" i="10"/>
  <c r="J72" i="10"/>
  <c r="J73" i="10"/>
  <c r="J74" i="10"/>
  <c r="J75" i="10"/>
  <c r="J76" i="10"/>
  <c r="J77" i="10"/>
  <c r="J79" i="10"/>
  <c r="J80" i="10"/>
  <c r="J81" i="10"/>
  <c r="J82" i="10"/>
  <c r="J83" i="10"/>
  <c r="J84" i="10"/>
  <c r="J85" i="10"/>
  <c r="J86" i="10"/>
  <c r="J87" i="10"/>
  <c r="J88" i="10"/>
  <c r="J89" i="10"/>
  <c r="J91" i="10"/>
  <c r="J92" i="10"/>
  <c r="J93" i="10"/>
  <c r="J94" i="10"/>
  <c r="J96" i="10"/>
  <c r="J5" i="10"/>
  <c r="F9" i="10"/>
  <c r="F10" i="10"/>
  <c r="F11" i="10"/>
  <c r="F12" i="10"/>
  <c r="F13" i="10"/>
  <c r="F14" i="10"/>
  <c r="F15" i="10"/>
  <c r="F16" i="10"/>
  <c r="F17" i="10"/>
  <c r="F18" i="10"/>
  <c r="F19" i="10"/>
  <c r="F22" i="10"/>
  <c r="F23" i="10"/>
  <c r="F24" i="10"/>
  <c r="F25" i="10"/>
  <c r="F27" i="10"/>
  <c r="F28" i="10"/>
  <c r="F29" i="10"/>
  <c r="F30" i="10"/>
  <c r="F31" i="10"/>
  <c r="F32" i="10"/>
  <c r="F33" i="10"/>
  <c r="F35" i="10"/>
  <c r="F36" i="10"/>
  <c r="F37" i="10"/>
  <c r="F38" i="10"/>
  <c r="F39" i="10"/>
  <c r="F40" i="10"/>
  <c r="F41" i="10"/>
  <c r="F42" i="10"/>
  <c r="F43" i="10"/>
  <c r="F44" i="10"/>
  <c r="F45" i="10"/>
  <c r="F46" i="10"/>
  <c r="F47" i="10"/>
  <c r="F48" i="10"/>
  <c r="F49" i="10"/>
  <c r="F50" i="10"/>
  <c r="F51" i="10"/>
  <c r="F54" i="10"/>
  <c r="F55" i="10"/>
  <c r="F56" i="10"/>
  <c r="F57" i="10"/>
  <c r="F58" i="10"/>
  <c r="F59" i="10"/>
  <c r="F60" i="10"/>
  <c r="F62" i="10"/>
  <c r="F63" i="10"/>
  <c r="F64" i="10"/>
  <c r="F65" i="10"/>
  <c r="F67" i="10"/>
  <c r="F68" i="10"/>
  <c r="F69" i="10"/>
  <c r="F70" i="10"/>
  <c r="F71" i="10"/>
  <c r="F72" i="10"/>
  <c r="F73" i="10"/>
  <c r="F74" i="10"/>
  <c r="F75" i="10"/>
  <c r="F76" i="10"/>
  <c r="F77" i="10"/>
  <c r="F79" i="10"/>
  <c r="F80" i="10"/>
  <c r="F81" i="10"/>
  <c r="F82" i="10"/>
  <c r="F83" i="10"/>
  <c r="F84" i="10"/>
  <c r="F85" i="10"/>
  <c r="F86" i="10"/>
  <c r="F87" i="10"/>
  <c r="F88" i="10"/>
  <c r="F89" i="10"/>
  <c r="F91" i="10"/>
  <c r="F92" i="10"/>
  <c r="F93" i="10"/>
  <c r="F94" i="10"/>
  <c r="F96" i="10"/>
  <c r="F5" i="10"/>
  <c r="E9" i="10"/>
  <c r="E10" i="10"/>
  <c r="E11" i="10"/>
  <c r="E12" i="10"/>
  <c r="E13" i="10"/>
  <c r="E14" i="10"/>
  <c r="E15" i="10"/>
  <c r="E16" i="10"/>
  <c r="E17" i="10"/>
  <c r="E18" i="10"/>
  <c r="E19" i="10"/>
  <c r="E22" i="10"/>
  <c r="E23" i="10"/>
  <c r="E24" i="10"/>
  <c r="E25" i="10"/>
  <c r="E27" i="10"/>
  <c r="E28" i="10"/>
  <c r="E29" i="10"/>
  <c r="E30" i="10"/>
  <c r="E31" i="10"/>
  <c r="E32" i="10"/>
  <c r="E33" i="10"/>
  <c r="E35" i="10"/>
  <c r="E36" i="10"/>
  <c r="E37" i="10"/>
  <c r="E38" i="10"/>
  <c r="E39" i="10"/>
  <c r="E40" i="10"/>
  <c r="E41" i="10"/>
  <c r="E42" i="10"/>
  <c r="E43" i="10"/>
  <c r="E44" i="10"/>
  <c r="E45" i="10"/>
  <c r="E46" i="10"/>
  <c r="E47" i="10"/>
  <c r="E48" i="10"/>
  <c r="E49" i="10"/>
  <c r="E50" i="10"/>
  <c r="E51" i="10"/>
  <c r="E54" i="10"/>
  <c r="E55" i="10"/>
  <c r="E56" i="10"/>
  <c r="E57" i="10"/>
  <c r="E58" i="10"/>
  <c r="E59" i="10"/>
  <c r="E60" i="10"/>
  <c r="E62" i="10"/>
  <c r="E63" i="10"/>
  <c r="E64" i="10"/>
  <c r="E65" i="10"/>
  <c r="E67" i="10"/>
  <c r="E68" i="10"/>
  <c r="E69" i="10"/>
  <c r="E70" i="10"/>
  <c r="E71" i="10"/>
  <c r="E72" i="10"/>
  <c r="E73" i="10"/>
  <c r="E74" i="10"/>
  <c r="E75" i="10"/>
  <c r="E76" i="10"/>
  <c r="E77" i="10"/>
  <c r="E79" i="10"/>
  <c r="E80" i="10"/>
  <c r="E81" i="10"/>
  <c r="E82" i="10"/>
  <c r="E83" i="10"/>
  <c r="E84" i="10"/>
  <c r="E85" i="10"/>
  <c r="E86" i="10"/>
  <c r="E87" i="10"/>
  <c r="E88" i="10"/>
  <c r="E89" i="10"/>
  <c r="E91" i="10"/>
  <c r="E92" i="10"/>
  <c r="E93" i="10"/>
  <c r="E94" i="10"/>
  <c r="E96" i="10"/>
  <c r="E5" i="10"/>
  <c r="E5" i="9"/>
  <c r="B53" i="10"/>
  <c r="E53" i="10" s="1"/>
  <c r="B21" i="10"/>
  <c r="E8" i="10"/>
  <c r="E21" i="10" l="1"/>
  <c r="B6" i="10"/>
  <c r="F21" i="10"/>
  <c r="F8" i="10"/>
  <c r="F53" i="10"/>
  <c r="B53" i="9"/>
  <c r="G53" i="9" l="1"/>
  <c r="G53" i="10" s="1"/>
  <c r="B35" i="9"/>
  <c r="G35" i="9" s="1"/>
  <c r="G35" i="10" s="1"/>
  <c r="F6" i="10"/>
  <c r="E6" i="10"/>
  <c r="B8" i="9"/>
  <c r="G8" i="9" s="1"/>
  <c r="J9" i="9"/>
  <c r="K9" i="9"/>
  <c r="J10" i="9"/>
  <c r="K10" i="9"/>
  <c r="J11" i="9"/>
  <c r="K11" i="9"/>
  <c r="J12" i="9"/>
  <c r="J13" i="9"/>
  <c r="J14" i="9"/>
  <c r="K14" i="9"/>
  <c r="J15" i="9"/>
  <c r="K15" i="9"/>
  <c r="J16" i="9"/>
  <c r="K16" i="9"/>
  <c r="J17" i="9"/>
  <c r="K17" i="9"/>
  <c r="J18" i="9"/>
  <c r="K18" i="9"/>
  <c r="J19" i="9"/>
  <c r="K19" i="9"/>
  <c r="J22" i="9"/>
  <c r="K22" i="9"/>
  <c r="J23" i="9"/>
  <c r="K23" i="9"/>
  <c r="J24" i="9"/>
  <c r="K24" i="9"/>
  <c r="J25" i="9"/>
  <c r="K25" i="9"/>
  <c r="J27" i="9"/>
  <c r="K27" i="9"/>
  <c r="J28" i="9"/>
  <c r="K28" i="9"/>
  <c r="J29" i="9"/>
  <c r="K29" i="9"/>
  <c r="J30" i="9"/>
  <c r="K30" i="9"/>
  <c r="J31" i="9"/>
  <c r="K31" i="9"/>
  <c r="J32" i="9"/>
  <c r="K32" i="9"/>
  <c r="J33" i="9"/>
  <c r="K33" i="9"/>
  <c r="J35" i="9"/>
  <c r="K35" i="9"/>
  <c r="J36" i="9"/>
  <c r="K36" i="9"/>
  <c r="J37" i="9"/>
  <c r="K37" i="9"/>
  <c r="J38" i="9"/>
  <c r="K38" i="9"/>
  <c r="J39" i="9"/>
  <c r="K39" i="9"/>
  <c r="J40" i="9"/>
  <c r="K40" i="9"/>
  <c r="J41" i="9"/>
  <c r="K41" i="9"/>
  <c r="J42" i="9"/>
  <c r="K42" i="9"/>
  <c r="J43" i="9"/>
  <c r="K43" i="9"/>
  <c r="J44" i="9"/>
  <c r="K44" i="9"/>
  <c r="J45" i="9"/>
  <c r="K45" i="9"/>
  <c r="J46" i="9"/>
  <c r="K46" i="9"/>
  <c r="J47" i="9"/>
  <c r="K47" i="9"/>
  <c r="J48" i="9"/>
  <c r="K48" i="9"/>
  <c r="J49" i="9"/>
  <c r="K49" i="9"/>
  <c r="J50" i="9"/>
  <c r="K50" i="9"/>
  <c r="J51" i="9"/>
  <c r="K51" i="9"/>
  <c r="J53" i="9"/>
  <c r="K53" i="9"/>
  <c r="J54" i="9"/>
  <c r="K54" i="9"/>
  <c r="J55" i="9"/>
  <c r="K55" i="9"/>
  <c r="J56" i="9"/>
  <c r="K56" i="9"/>
  <c r="J57" i="9"/>
  <c r="K57" i="9"/>
  <c r="J58" i="9"/>
  <c r="K58" i="9"/>
  <c r="J59" i="9"/>
  <c r="K59" i="9"/>
  <c r="J60" i="9"/>
  <c r="J62" i="9"/>
  <c r="K62" i="9"/>
  <c r="J63" i="9"/>
  <c r="K63" i="9"/>
  <c r="J64" i="9"/>
  <c r="K64" i="9"/>
  <c r="J65" i="9"/>
  <c r="K65" i="9"/>
  <c r="J67" i="9"/>
  <c r="K67" i="9"/>
  <c r="J68" i="9"/>
  <c r="K68" i="9"/>
  <c r="J69" i="9"/>
  <c r="K69" i="9"/>
  <c r="J70" i="9"/>
  <c r="K70" i="9"/>
  <c r="J71" i="9"/>
  <c r="K71" i="9"/>
  <c r="J72" i="9"/>
  <c r="K72" i="9"/>
  <c r="J73" i="9"/>
  <c r="K73" i="9"/>
  <c r="J74" i="9"/>
  <c r="K74" i="9"/>
  <c r="J75" i="9"/>
  <c r="K75" i="9"/>
  <c r="J76" i="9"/>
  <c r="K76" i="9"/>
  <c r="J77" i="9"/>
  <c r="K77" i="9"/>
  <c r="J79" i="9"/>
  <c r="K79" i="9"/>
  <c r="J80" i="9"/>
  <c r="K80" i="9"/>
  <c r="J81" i="9"/>
  <c r="K81" i="9"/>
  <c r="J82" i="9"/>
  <c r="K82" i="9"/>
  <c r="J83" i="9"/>
  <c r="K83" i="9"/>
  <c r="J84" i="9"/>
  <c r="K84" i="9"/>
  <c r="J85" i="9"/>
  <c r="K85" i="9"/>
  <c r="J86" i="9"/>
  <c r="K86" i="9"/>
  <c r="J87" i="9"/>
  <c r="K87" i="9"/>
  <c r="J88" i="9"/>
  <c r="K88" i="9"/>
  <c r="J89" i="9"/>
  <c r="K89" i="9"/>
  <c r="J91" i="9"/>
  <c r="K91" i="9"/>
  <c r="J92" i="9"/>
  <c r="K92" i="9"/>
  <c r="J93" i="9"/>
  <c r="K93" i="9"/>
  <c r="J94" i="9"/>
  <c r="K94" i="9"/>
  <c r="J96" i="9"/>
  <c r="K96" i="9"/>
  <c r="K5" i="9"/>
  <c r="J5" i="9"/>
  <c r="E8" i="9"/>
  <c r="E9" i="9"/>
  <c r="F9" i="9"/>
  <c r="E10" i="9"/>
  <c r="F10" i="9"/>
  <c r="E11" i="9"/>
  <c r="F11" i="9"/>
  <c r="E12" i="9"/>
  <c r="F12" i="9"/>
  <c r="E13" i="9"/>
  <c r="F13" i="9"/>
  <c r="E14" i="9"/>
  <c r="F14" i="9"/>
  <c r="E15" i="9"/>
  <c r="F15" i="9"/>
  <c r="E16" i="9"/>
  <c r="F16" i="9"/>
  <c r="E17" i="9"/>
  <c r="F17" i="9"/>
  <c r="E18" i="9"/>
  <c r="F18" i="9"/>
  <c r="E19" i="9"/>
  <c r="F19" i="9"/>
  <c r="E22" i="9"/>
  <c r="F22" i="9"/>
  <c r="E23" i="9"/>
  <c r="F23" i="9"/>
  <c r="E24" i="9"/>
  <c r="F24" i="9"/>
  <c r="E25" i="9"/>
  <c r="F25" i="9"/>
  <c r="E27" i="9"/>
  <c r="F27" i="9"/>
  <c r="E28" i="9"/>
  <c r="F28" i="9"/>
  <c r="E29" i="9"/>
  <c r="F29" i="9"/>
  <c r="E30" i="9"/>
  <c r="F30" i="9"/>
  <c r="E31" i="9"/>
  <c r="F31" i="9"/>
  <c r="E32" i="9"/>
  <c r="F32" i="9"/>
  <c r="E33" i="9"/>
  <c r="F33" i="9"/>
  <c r="E35" i="9"/>
  <c r="F35" i="9"/>
  <c r="E36" i="9"/>
  <c r="F36" i="9"/>
  <c r="E37" i="9"/>
  <c r="F37" i="9"/>
  <c r="E38" i="9"/>
  <c r="F38" i="9"/>
  <c r="E39" i="9"/>
  <c r="F39" i="9"/>
  <c r="E40" i="9"/>
  <c r="F40" i="9"/>
  <c r="E41" i="9"/>
  <c r="F41" i="9"/>
  <c r="E42" i="9"/>
  <c r="F42" i="9"/>
  <c r="E43" i="9"/>
  <c r="F43" i="9"/>
  <c r="E44" i="9"/>
  <c r="F44" i="9"/>
  <c r="E45" i="9"/>
  <c r="F45" i="9"/>
  <c r="E46" i="9"/>
  <c r="F46" i="9"/>
  <c r="E47" i="9"/>
  <c r="F47" i="9"/>
  <c r="E48" i="9"/>
  <c r="F48" i="9"/>
  <c r="E49" i="9"/>
  <c r="F49" i="9"/>
  <c r="E50" i="9"/>
  <c r="F50" i="9"/>
  <c r="E51" i="9"/>
  <c r="F51" i="9"/>
  <c r="E53" i="9"/>
  <c r="F53" i="9"/>
  <c r="E54" i="9"/>
  <c r="F54" i="9"/>
  <c r="E55" i="9"/>
  <c r="F55" i="9"/>
  <c r="E56" i="9"/>
  <c r="F56" i="9"/>
  <c r="E57" i="9"/>
  <c r="F57" i="9"/>
  <c r="E58" i="9"/>
  <c r="F58" i="9"/>
  <c r="E59" i="9"/>
  <c r="F59" i="9"/>
  <c r="E60" i="9"/>
  <c r="F60" i="9"/>
  <c r="E62" i="9"/>
  <c r="F62" i="9"/>
  <c r="E63" i="9"/>
  <c r="F63" i="9"/>
  <c r="E64" i="9"/>
  <c r="F64" i="9"/>
  <c r="E65" i="9"/>
  <c r="F65" i="9"/>
  <c r="E67" i="9"/>
  <c r="F67" i="9"/>
  <c r="E68" i="9"/>
  <c r="F68" i="9"/>
  <c r="E69" i="9"/>
  <c r="F69" i="9"/>
  <c r="E70" i="9"/>
  <c r="F70" i="9"/>
  <c r="E71" i="9"/>
  <c r="F71" i="9"/>
  <c r="E72" i="9"/>
  <c r="F72" i="9"/>
  <c r="E73" i="9"/>
  <c r="F73" i="9"/>
  <c r="E74" i="9"/>
  <c r="F74" i="9"/>
  <c r="E75" i="9"/>
  <c r="F75" i="9"/>
  <c r="E76" i="9"/>
  <c r="F76" i="9"/>
  <c r="E77" i="9"/>
  <c r="F77" i="9"/>
  <c r="E79" i="9"/>
  <c r="F79" i="9"/>
  <c r="E80" i="9"/>
  <c r="F80" i="9"/>
  <c r="E81" i="9"/>
  <c r="F81" i="9"/>
  <c r="E82" i="9"/>
  <c r="F82" i="9"/>
  <c r="E83" i="9"/>
  <c r="F83" i="9"/>
  <c r="E84" i="9"/>
  <c r="F84" i="9"/>
  <c r="E85" i="9"/>
  <c r="F85" i="9"/>
  <c r="E86" i="9"/>
  <c r="F86" i="9"/>
  <c r="E87" i="9"/>
  <c r="F87" i="9"/>
  <c r="E88" i="9"/>
  <c r="F88" i="9"/>
  <c r="E89" i="9"/>
  <c r="F89" i="9"/>
  <c r="E91" i="9"/>
  <c r="F91" i="9"/>
  <c r="E92" i="9"/>
  <c r="F92" i="9"/>
  <c r="E93" i="9"/>
  <c r="F93" i="9"/>
  <c r="E94" i="9"/>
  <c r="F94" i="9"/>
  <c r="E96" i="9"/>
  <c r="F96" i="9"/>
  <c r="F5" i="9"/>
  <c r="G53" i="11" l="1"/>
  <c r="J53" i="10"/>
  <c r="G35" i="11"/>
  <c r="J35" i="10"/>
  <c r="F8" i="9"/>
  <c r="K53" i="11"/>
  <c r="J53" i="11"/>
  <c r="B6" i="9"/>
  <c r="G6" i="9" s="1"/>
  <c r="J6" i="8"/>
  <c r="J8" i="8"/>
  <c r="J9" i="8"/>
  <c r="K9" i="8"/>
  <c r="J10" i="8"/>
  <c r="K10" i="8"/>
  <c r="J11" i="8"/>
  <c r="K11" i="8"/>
  <c r="J12" i="8"/>
  <c r="K12" i="8"/>
  <c r="J13" i="8"/>
  <c r="J14" i="8"/>
  <c r="K14" i="8"/>
  <c r="J15" i="8"/>
  <c r="K15" i="8"/>
  <c r="J16" i="8"/>
  <c r="K16" i="8"/>
  <c r="J17" i="8"/>
  <c r="K17" i="8"/>
  <c r="J18" i="8"/>
  <c r="K18" i="8"/>
  <c r="J19" i="8"/>
  <c r="K19" i="8"/>
  <c r="J21" i="8"/>
  <c r="J22" i="8"/>
  <c r="K22" i="8"/>
  <c r="J23" i="8"/>
  <c r="K23" i="8"/>
  <c r="J24" i="8"/>
  <c r="K24" i="8"/>
  <c r="J25" i="8"/>
  <c r="K25" i="8"/>
  <c r="J27" i="8"/>
  <c r="K27" i="8"/>
  <c r="J28" i="8"/>
  <c r="K28" i="8"/>
  <c r="J29" i="8"/>
  <c r="K29" i="8"/>
  <c r="J30" i="8"/>
  <c r="K30" i="8"/>
  <c r="J31" i="8"/>
  <c r="K31" i="8"/>
  <c r="J32" i="8"/>
  <c r="K32" i="8"/>
  <c r="J33" i="8"/>
  <c r="K33" i="8"/>
  <c r="J35" i="8"/>
  <c r="J36" i="8"/>
  <c r="K36" i="8"/>
  <c r="J37" i="8"/>
  <c r="K37" i="8"/>
  <c r="J38" i="8"/>
  <c r="K38" i="8"/>
  <c r="J39" i="8"/>
  <c r="K39" i="8"/>
  <c r="J40" i="8"/>
  <c r="K40" i="8"/>
  <c r="J41" i="8"/>
  <c r="K41" i="8"/>
  <c r="J42" i="8"/>
  <c r="K42" i="8"/>
  <c r="J43" i="8"/>
  <c r="K43" i="8"/>
  <c r="J44" i="8"/>
  <c r="K44" i="8"/>
  <c r="J45" i="8"/>
  <c r="K45" i="8"/>
  <c r="J46" i="8"/>
  <c r="K46" i="8"/>
  <c r="J47" i="8"/>
  <c r="K47" i="8"/>
  <c r="J48" i="8"/>
  <c r="K48" i="8"/>
  <c r="J49" i="8"/>
  <c r="K49" i="8"/>
  <c r="J50" i="8"/>
  <c r="K50" i="8"/>
  <c r="J51" i="8"/>
  <c r="K51" i="8"/>
  <c r="J53" i="8"/>
  <c r="J54" i="8"/>
  <c r="K54" i="8"/>
  <c r="J55" i="8"/>
  <c r="K55" i="8"/>
  <c r="J56" i="8"/>
  <c r="K56" i="8"/>
  <c r="J57" i="8"/>
  <c r="K57" i="8"/>
  <c r="J58" i="8"/>
  <c r="K58" i="8"/>
  <c r="J59" i="8"/>
  <c r="K59" i="8"/>
  <c r="J60" i="8"/>
  <c r="J62" i="8"/>
  <c r="K62" i="8"/>
  <c r="J63" i="8"/>
  <c r="K63" i="8"/>
  <c r="J64" i="8"/>
  <c r="K64" i="8"/>
  <c r="J65" i="8"/>
  <c r="K65" i="8"/>
  <c r="J67" i="8"/>
  <c r="K67" i="8"/>
  <c r="J68" i="8"/>
  <c r="K68" i="8"/>
  <c r="J69" i="8"/>
  <c r="K69" i="8"/>
  <c r="J70" i="8"/>
  <c r="K70" i="8"/>
  <c r="J71" i="8"/>
  <c r="K71" i="8"/>
  <c r="J72" i="8"/>
  <c r="K72" i="8"/>
  <c r="J73" i="8"/>
  <c r="K73" i="8"/>
  <c r="J74" i="8"/>
  <c r="K74" i="8"/>
  <c r="J75" i="8"/>
  <c r="K75" i="8"/>
  <c r="J76" i="8"/>
  <c r="K76" i="8"/>
  <c r="J77" i="8"/>
  <c r="J79" i="8"/>
  <c r="K79" i="8"/>
  <c r="J80" i="8"/>
  <c r="K80" i="8"/>
  <c r="J81" i="8"/>
  <c r="K81" i="8"/>
  <c r="J82" i="8"/>
  <c r="K82" i="8"/>
  <c r="J83" i="8"/>
  <c r="J84" i="8"/>
  <c r="K84" i="8"/>
  <c r="J85" i="8"/>
  <c r="K85" i="8"/>
  <c r="J86" i="8"/>
  <c r="K86" i="8"/>
  <c r="J87" i="8"/>
  <c r="K87" i="8"/>
  <c r="J88" i="8"/>
  <c r="K88" i="8"/>
  <c r="J89" i="8"/>
  <c r="K89" i="8"/>
  <c r="J91" i="8"/>
  <c r="K91" i="8"/>
  <c r="J92" i="8"/>
  <c r="K92" i="8"/>
  <c r="J93" i="8"/>
  <c r="K93" i="8"/>
  <c r="J94" i="8"/>
  <c r="K94" i="8"/>
  <c r="J96" i="8"/>
  <c r="K96" i="8"/>
  <c r="K5" i="8"/>
  <c r="J5" i="8"/>
  <c r="E6" i="8"/>
  <c r="E8" i="8"/>
  <c r="E9" i="8"/>
  <c r="F9" i="8"/>
  <c r="E10" i="8"/>
  <c r="F10" i="8"/>
  <c r="E11" i="8"/>
  <c r="F11" i="8"/>
  <c r="E12" i="8"/>
  <c r="F12" i="8"/>
  <c r="E13" i="8"/>
  <c r="E14" i="8"/>
  <c r="F14" i="8"/>
  <c r="E15" i="8"/>
  <c r="F15" i="8"/>
  <c r="E16" i="8"/>
  <c r="F16" i="8"/>
  <c r="E17" i="8"/>
  <c r="F17" i="8"/>
  <c r="E18" i="8"/>
  <c r="F18" i="8"/>
  <c r="E19" i="8"/>
  <c r="F19" i="8"/>
  <c r="E21" i="8"/>
  <c r="E22" i="8"/>
  <c r="F22" i="8"/>
  <c r="E23" i="8"/>
  <c r="F23" i="8"/>
  <c r="E24" i="8"/>
  <c r="F24" i="8"/>
  <c r="E25" i="8"/>
  <c r="F25" i="8"/>
  <c r="E27" i="8"/>
  <c r="F27" i="8"/>
  <c r="E28" i="8"/>
  <c r="F28" i="8"/>
  <c r="E29" i="8"/>
  <c r="F29" i="8"/>
  <c r="E30" i="8"/>
  <c r="F30" i="8"/>
  <c r="E31" i="8"/>
  <c r="F31" i="8"/>
  <c r="E32" i="8"/>
  <c r="F32" i="8"/>
  <c r="E33" i="8"/>
  <c r="F33" i="8"/>
  <c r="E35" i="8"/>
  <c r="E36" i="8"/>
  <c r="F36" i="8"/>
  <c r="E37" i="8"/>
  <c r="F37" i="8"/>
  <c r="E38" i="8"/>
  <c r="F38" i="8"/>
  <c r="E39" i="8"/>
  <c r="F39" i="8"/>
  <c r="E40" i="8"/>
  <c r="F40" i="8"/>
  <c r="E41" i="8"/>
  <c r="F41" i="8"/>
  <c r="E42" i="8"/>
  <c r="F42" i="8"/>
  <c r="E43" i="8"/>
  <c r="F43" i="8"/>
  <c r="E44" i="8"/>
  <c r="F44" i="8"/>
  <c r="E45" i="8"/>
  <c r="F45" i="8"/>
  <c r="E46" i="8"/>
  <c r="F46" i="8"/>
  <c r="E47" i="8"/>
  <c r="F47" i="8"/>
  <c r="E48" i="8"/>
  <c r="F48" i="8"/>
  <c r="E49" i="8"/>
  <c r="F49" i="8"/>
  <c r="E50" i="8"/>
  <c r="F50" i="8"/>
  <c r="E51" i="8"/>
  <c r="F51" i="8"/>
  <c r="E53" i="8"/>
  <c r="E54" i="8"/>
  <c r="F54" i="8"/>
  <c r="E55" i="8"/>
  <c r="F55" i="8"/>
  <c r="E56" i="8"/>
  <c r="F56" i="8"/>
  <c r="E57" i="8"/>
  <c r="F57" i="8"/>
  <c r="E58" i="8"/>
  <c r="F58" i="8"/>
  <c r="E59" i="8"/>
  <c r="F59" i="8"/>
  <c r="E60" i="8"/>
  <c r="F60" i="8"/>
  <c r="E62" i="8"/>
  <c r="F62" i="8"/>
  <c r="E63" i="8"/>
  <c r="F63" i="8"/>
  <c r="E64" i="8"/>
  <c r="F64" i="8"/>
  <c r="E65" i="8"/>
  <c r="F65" i="8"/>
  <c r="E67" i="8"/>
  <c r="F67" i="8"/>
  <c r="E68" i="8"/>
  <c r="F68" i="8"/>
  <c r="E69" i="8"/>
  <c r="F69" i="8"/>
  <c r="E70" i="8"/>
  <c r="F70" i="8"/>
  <c r="E71" i="8"/>
  <c r="F71" i="8"/>
  <c r="E72" i="8"/>
  <c r="F72" i="8"/>
  <c r="E73" i="8"/>
  <c r="F73" i="8"/>
  <c r="E74" i="8"/>
  <c r="F74" i="8"/>
  <c r="E75" i="8"/>
  <c r="F75" i="8"/>
  <c r="E76" i="8"/>
  <c r="F76" i="8"/>
  <c r="E77" i="8"/>
  <c r="E79" i="8"/>
  <c r="F79" i="8"/>
  <c r="E80" i="8"/>
  <c r="F80" i="8"/>
  <c r="E81" i="8"/>
  <c r="F81" i="8"/>
  <c r="E82" i="8"/>
  <c r="F82" i="8"/>
  <c r="E83" i="8"/>
  <c r="E84" i="8"/>
  <c r="F84" i="8"/>
  <c r="E85" i="8"/>
  <c r="F85" i="8"/>
  <c r="E86" i="8"/>
  <c r="F86" i="8"/>
  <c r="E87" i="8"/>
  <c r="F87" i="8"/>
  <c r="E88" i="8"/>
  <c r="F88" i="8"/>
  <c r="E89" i="8"/>
  <c r="F89" i="8"/>
  <c r="E91" i="8"/>
  <c r="F91" i="8"/>
  <c r="E92" i="8"/>
  <c r="F92" i="8"/>
  <c r="E93" i="8"/>
  <c r="F93" i="8"/>
  <c r="E94" i="8"/>
  <c r="F94" i="8"/>
  <c r="E96" i="8"/>
  <c r="F96" i="8"/>
  <c r="F5" i="8"/>
  <c r="E5" i="8"/>
  <c r="K35" i="11" l="1"/>
  <c r="J35" i="11"/>
  <c r="G8" i="10"/>
  <c r="J8" i="9"/>
  <c r="K8" i="9"/>
  <c r="J6" i="7"/>
  <c r="J8" i="7"/>
  <c r="J9" i="7"/>
  <c r="J10" i="7"/>
  <c r="J11" i="7"/>
  <c r="J12" i="7"/>
  <c r="J13" i="7"/>
  <c r="J14" i="7"/>
  <c r="J15" i="7"/>
  <c r="J16" i="7"/>
  <c r="J17" i="7"/>
  <c r="J18" i="7"/>
  <c r="J19" i="7"/>
  <c r="J21" i="7"/>
  <c r="J22" i="7"/>
  <c r="J23" i="7"/>
  <c r="J24" i="7"/>
  <c r="J25" i="7"/>
  <c r="J27" i="7"/>
  <c r="J28" i="7"/>
  <c r="J29" i="7"/>
  <c r="J30" i="7"/>
  <c r="J31" i="7"/>
  <c r="J32" i="7"/>
  <c r="J33" i="7"/>
  <c r="J35" i="7"/>
  <c r="J36" i="7"/>
  <c r="J37" i="7"/>
  <c r="J38" i="7"/>
  <c r="J39" i="7"/>
  <c r="J40" i="7"/>
  <c r="J41" i="7"/>
  <c r="J42" i="7"/>
  <c r="J43" i="7"/>
  <c r="J44" i="7"/>
  <c r="J45" i="7"/>
  <c r="J46" i="7"/>
  <c r="J47" i="7"/>
  <c r="J48" i="7"/>
  <c r="J49" i="7"/>
  <c r="J50" i="7"/>
  <c r="J51" i="7"/>
  <c r="J53" i="7"/>
  <c r="J54" i="7"/>
  <c r="J55" i="7"/>
  <c r="J56" i="7"/>
  <c r="J57" i="7"/>
  <c r="J58" i="7"/>
  <c r="J59" i="7"/>
  <c r="J60" i="7"/>
  <c r="J62" i="7"/>
  <c r="J63" i="7"/>
  <c r="J65" i="7"/>
  <c r="J67" i="7"/>
  <c r="J68" i="7"/>
  <c r="J69" i="7"/>
  <c r="J70" i="7"/>
  <c r="J71" i="7"/>
  <c r="J72" i="7"/>
  <c r="J73" i="7"/>
  <c r="J74" i="7"/>
  <c r="J75" i="7"/>
  <c r="J76" i="7"/>
  <c r="J77" i="7"/>
  <c r="J79" i="7"/>
  <c r="J80" i="7"/>
  <c r="J81" i="7"/>
  <c r="J82" i="7"/>
  <c r="J83" i="7"/>
  <c r="J84" i="7"/>
  <c r="J85" i="7"/>
  <c r="J86" i="7"/>
  <c r="J87" i="7"/>
  <c r="J88" i="7"/>
  <c r="J89" i="7"/>
  <c r="J91" i="7"/>
  <c r="J92" i="7"/>
  <c r="J93" i="7"/>
  <c r="J94" i="7"/>
  <c r="J96" i="7"/>
  <c r="J5" i="7"/>
  <c r="E8" i="7"/>
  <c r="E9" i="7"/>
  <c r="F9" i="7"/>
  <c r="E10" i="7"/>
  <c r="F10" i="7"/>
  <c r="E11" i="7"/>
  <c r="F11" i="7"/>
  <c r="E12" i="7"/>
  <c r="F12" i="7"/>
  <c r="E13" i="7"/>
  <c r="E14" i="7"/>
  <c r="F14" i="7"/>
  <c r="E15" i="7"/>
  <c r="F15" i="7"/>
  <c r="E16" i="7"/>
  <c r="F16" i="7"/>
  <c r="E17" i="7"/>
  <c r="F17" i="7"/>
  <c r="E18" i="7"/>
  <c r="F18" i="7"/>
  <c r="E19" i="7"/>
  <c r="F19" i="7"/>
  <c r="E21" i="7"/>
  <c r="E22" i="7"/>
  <c r="F22" i="7"/>
  <c r="E23" i="7"/>
  <c r="F23" i="7"/>
  <c r="E24" i="7"/>
  <c r="F24" i="7"/>
  <c r="E25" i="7"/>
  <c r="F25" i="7"/>
  <c r="E27" i="7"/>
  <c r="F27" i="7"/>
  <c r="E28" i="7"/>
  <c r="F28" i="7"/>
  <c r="E29" i="7"/>
  <c r="F29" i="7"/>
  <c r="E30" i="7"/>
  <c r="F30" i="7"/>
  <c r="E31" i="7"/>
  <c r="F31" i="7"/>
  <c r="E33" i="7"/>
  <c r="F33" i="7"/>
  <c r="E35" i="7"/>
  <c r="E36" i="7"/>
  <c r="F36" i="7"/>
  <c r="E37" i="7"/>
  <c r="F37" i="7"/>
  <c r="E38" i="7"/>
  <c r="F38" i="7"/>
  <c r="E39" i="7"/>
  <c r="F39" i="7"/>
  <c r="E40" i="7"/>
  <c r="F40" i="7"/>
  <c r="E41" i="7"/>
  <c r="F41" i="7"/>
  <c r="E42" i="7"/>
  <c r="F42" i="7"/>
  <c r="E43" i="7"/>
  <c r="F43" i="7"/>
  <c r="E44" i="7"/>
  <c r="F44" i="7"/>
  <c r="E45" i="7"/>
  <c r="F45" i="7"/>
  <c r="E46" i="7"/>
  <c r="F46" i="7"/>
  <c r="E47" i="7"/>
  <c r="F47" i="7"/>
  <c r="E48" i="7"/>
  <c r="F48" i="7"/>
  <c r="E49" i="7"/>
  <c r="F49" i="7"/>
  <c r="E50" i="7"/>
  <c r="F50" i="7"/>
  <c r="E51" i="7"/>
  <c r="F51" i="7"/>
  <c r="E53" i="7"/>
  <c r="E54" i="7"/>
  <c r="F54" i="7"/>
  <c r="E55" i="7"/>
  <c r="F55" i="7"/>
  <c r="E56" i="7"/>
  <c r="F56" i="7"/>
  <c r="E57" i="7"/>
  <c r="F57" i="7"/>
  <c r="E58" i="7"/>
  <c r="F58" i="7"/>
  <c r="E59" i="7"/>
  <c r="F59" i="7"/>
  <c r="E60" i="7"/>
  <c r="F60" i="7"/>
  <c r="F62" i="7"/>
  <c r="E63" i="7"/>
  <c r="F63" i="7"/>
  <c r="E64" i="7"/>
  <c r="F64" i="7"/>
  <c r="E65" i="7"/>
  <c r="F65" i="7"/>
  <c r="E67" i="7"/>
  <c r="F67" i="7"/>
  <c r="E68" i="7"/>
  <c r="F68" i="7"/>
  <c r="E69" i="7"/>
  <c r="F69" i="7"/>
  <c r="E70" i="7"/>
  <c r="F70" i="7"/>
  <c r="E71" i="7"/>
  <c r="F71" i="7"/>
  <c r="E72" i="7"/>
  <c r="F72" i="7"/>
  <c r="E73" i="7"/>
  <c r="F73" i="7"/>
  <c r="E74" i="7"/>
  <c r="F74" i="7"/>
  <c r="E75" i="7"/>
  <c r="F75" i="7"/>
  <c r="E76" i="7"/>
  <c r="F76" i="7"/>
  <c r="E77" i="7"/>
  <c r="E79" i="7"/>
  <c r="F79" i="7"/>
  <c r="E80" i="7"/>
  <c r="F80" i="7"/>
  <c r="E81" i="7"/>
  <c r="F81" i="7"/>
  <c r="E82" i="7"/>
  <c r="F82" i="7"/>
  <c r="E83" i="7"/>
  <c r="E84" i="7"/>
  <c r="F84" i="7"/>
  <c r="E85" i="7"/>
  <c r="F85" i="7"/>
  <c r="E86" i="7"/>
  <c r="F86" i="7"/>
  <c r="E87" i="7"/>
  <c r="F87" i="7"/>
  <c r="E88" i="7"/>
  <c r="F88" i="7"/>
  <c r="E89" i="7"/>
  <c r="F89" i="7"/>
  <c r="E91" i="7"/>
  <c r="F91" i="7"/>
  <c r="E92" i="7"/>
  <c r="F92" i="7"/>
  <c r="E93" i="7"/>
  <c r="F93" i="7"/>
  <c r="E94" i="7"/>
  <c r="F94" i="7"/>
  <c r="E96" i="7"/>
  <c r="F96" i="7"/>
  <c r="E6" i="7"/>
  <c r="F5" i="7"/>
  <c r="E5" i="7"/>
  <c r="G8" i="11" l="1"/>
  <c r="J8" i="10"/>
  <c r="J6" i="6"/>
  <c r="J8" i="6"/>
  <c r="J9" i="6"/>
  <c r="J10" i="6"/>
  <c r="J11" i="6"/>
  <c r="J12" i="6"/>
  <c r="J13" i="6"/>
  <c r="J14" i="6"/>
  <c r="J15" i="6"/>
  <c r="J16" i="6"/>
  <c r="J17" i="6"/>
  <c r="J18" i="6"/>
  <c r="J19" i="6"/>
  <c r="J21" i="6"/>
  <c r="J22" i="6"/>
  <c r="J23" i="6"/>
  <c r="J24" i="6"/>
  <c r="J25" i="6"/>
  <c r="J27" i="6"/>
  <c r="J28" i="6"/>
  <c r="J29" i="6"/>
  <c r="J30" i="6"/>
  <c r="J31" i="6"/>
  <c r="J32" i="6"/>
  <c r="J33" i="6"/>
  <c r="J35" i="6"/>
  <c r="J36" i="6"/>
  <c r="J37" i="6"/>
  <c r="J38" i="6"/>
  <c r="J39" i="6"/>
  <c r="J40" i="6"/>
  <c r="J41" i="6"/>
  <c r="J42" i="6"/>
  <c r="J43" i="6"/>
  <c r="J44" i="6"/>
  <c r="J45" i="6"/>
  <c r="J46" i="6"/>
  <c r="J47" i="6"/>
  <c r="J48" i="6"/>
  <c r="J49" i="6"/>
  <c r="J50" i="6"/>
  <c r="J51" i="6"/>
  <c r="J53" i="6"/>
  <c r="J54" i="6"/>
  <c r="J55" i="6"/>
  <c r="J56" i="6"/>
  <c r="J57" i="6"/>
  <c r="J58" i="6"/>
  <c r="J59" i="6"/>
  <c r="J60" i="6"/>
  <c r="J62" i="6"/>
  <c r="J63" i="6"/>
  <c r="J65" i="6"/>
  <c r="J67" i="6"/>
  <c r="J68" i="6"/>
  <c r="J69" i="6"/>
  <c r="J71" i="6"/>
  <c r="J72" i="6"/>
  <c r="J73" i="6"/>
  <c r="J74" i="6"/>
  <c r="J75" i="6"/>
  <c r="J76" i="6"/>
  <c r="J77" i="6"/>
  <c r="J79" i="6"/>
  <c r="J80" i="6"/>
  <c r="J81" i="6"/>
  <c r="J82" i="6"/>
  <c r="J83" i="6"/>
  <c r="J84" i="6"/>
  <c r="J85" i="6"/>
  <c r="J86" i="6"/>
  <c r="J87" i="6"/>
  <c r="J88" i="6"/>
  <c r="J89" i="6"/>
  <c r="J91" i="6"/>
  <c r="J92" i="6"/>
  <c r="J93" i="6"/>
  <c r="J94" i="6"/>
  <c r="J96" i="6"/>
  <c r="J5" i="6"/>
  <c r="E6" i="6"/>
  <c r="E8" i="6"/>
  <c r="E9" i="6"/>
  <c r="F9" i="6"/>
  <c r="E10" i="6"/>
  <c r="E11" i="6"/>
  <c r="F11" i="6"/>
  <c r="E12" i="6"/>
  <c r="F12" i="6"/>
  <c r="E13" i="6"/>
  <c r="E14" i="6"/>
  <c r="F14" i="6"/>
  <c r="E15" i="6"/>
  <c r="F15" i="6"/>
  <c r="E16" i="6"/>
  <c r="F16" i="6"/>
  <c r="E17" i="6"/>
  <c r="F17" i="6"/>
  <c r="E18" i="6"/>
  <c r="F18" i="6"/>
  <c r="E19" i="6"/>
  <c r="F19" i="6"/>
  <c r="E21" i="6"/>
  <c r="E22" i="6"/>
  <c r="F22" i="6"/>
  <c r="E23" i="6"/>
  <c r="F23" i="6"/>
  <c r="E24" i="6"/>
  <c r="F24" i="6"/>
  <c r="E25" i="6"/>
  <c r="F25" i="6"/>
  <c r="E27" i="6"/>
  <c r="E28" i="6"/>
  <c r="F28" i="6"/>
  <c r="E29" i="6"/>
  <c r="F29" i="6"/>
  <c r="E30" i="6"/>
  <c r="F30" i="6"/>
  <c r="E31" i="6"/>
  <c r="F31" i="6"/>
  <c r="E32" i="6"/>
  <c r="E33" i="6"/>
  <c r="F33" i="6"/>
  <c r="E35" i="6"/>
  <c r="E36" i="6"/>
  <c r="F36" i="6"/>
  <c r="E37" i="6"/>
  <c r="F37" i="6"/>
  <c r="E38" i="6"/>
  <c r="F38" i="6"/>
  <c r="E39" i="6"/>
  <c r="F39" i="6"/>
  <c r="E40" i="6"/>
  <c r="F40" i="6"/>
  <c r="E41" i="6"/>
  <c r="F41" i="6"/>
  <c r="E42" i="6"/>
  <c r="F42" i="6"/>
  <c r="E43" i="6"/>
  <c r="F43" i="6"/>
  <c r="E44" i="6"/>
  <c r="F44" i="6"/>
  <c r="E45" i="6"/>
  <c r="F45" i="6"/>
  <c r="E46" i="6"/>
  <c r="F46" i="6"/>
  <c r="E47" i="6"/>
  <c r="F47" i="6"/>
  <c r="E48" i="6"/>
  <c r="F48" i="6"/>
  <c r="E49" i="6"/>
  <c r="F49" i="6"/>
  <c r="E50" i="6"/>
  <c r="F50" i="6"/>
  <c r="E51" i="6"/>
  <c r="F51" i="6"/>
  <c r="E53" i="6"/>
  <c r="E54" i="6"/>
  <c r="F54" i="6"/>
  <c r="E55" i="6"/>
  <c r="F55" i="6"/>
  <c r="E56" i="6"/>
  <c r="F56" i="6"/>
  <c r="E57" i="6"/>
  <c r="F57" i="6"/>
  <c r="E58" i="6"/>
  <c r="F58" i="6"/>
  <c r="E59" i="6"/>
  <c r="F59" i="6"/>
  <c r="E60" i="6"/>
  <c r="F60" i="6"/>
  <c r="E62" i="6"/>
  <c r="E63" i="6"/>
  <c r="F63" i="6"/>
  <c r="E64" i="6"/>
  <c r="F64" i="6"/>
  <c r="E65" i="6"/>
  <c r="F65" i="6"/>
  <c r="E67" i="6"/>
  <c r="E68" i="6"/>
  <c r="E69" i="6"/>
  <c r="F69" i="6"/>
  <c r="E71" i="6"/>
  <c r="F71" i="6"/>
  <c r="E72" i="6"/>
  <c r="F72" i="6"/>
  <c r="E73" i="6"/>
  <c r="F73" i="6"/>
  <c r="E74" i="6"/>
  <c r="E75" i="6"/>
  <c r="F75" i="6"/>
  <c r="E76" i="6"/>
  <c r="F76" i="6"/>
  <c r="E77" i="6"/>
  <c r="E79" i="6"/>
  <c r="E80" i="6"/>
  <c r="F80" i="6"/>
  <c r="E81" i="6"/>
  <c r="F81" i="6"/>
  <c r="E82" i="6"/>
  <c r="F82" i="6"/>
  <c r="E83" i="6"/>
  <c r="E84" i="6"/>
  <c r="E85" i="6"/>
  <c r="F85" i="6"/>
  <c r="E86" i="6"/>
  <c r="F86" i="6"/>
  <c r="E87" i="6"/>
  <c r="F87" i="6"/>
  <c r="E88" i="6"/>
  <c r="F88" i="6"/>
  <c r="E89" i="6"/>
  <c r="F89" i="6"/>
  <c r="E91" i="6"/>
  <c r="E92" i="6"/>
  <c r="F92" i="6"/>
  <c r="E93" i="6"/>
  <c r="F93" i="6"/>
  <c r="E94" i="6"/>
  <c r="F94" i="6"/>
  <c r="E96" i="6"/>
  <c r="F96" i="6"/>
  <c r="E5" i="6"/>
  <c r="K8" i="11" l="1"/>
  <c r="J8" i="11"/>
  <c r="J77" i="5"/>
  <c r="E9" i="5"/>
  <c r="F9" i="5"/>
  <c r="E10" i="5"/>
  <c r="F10" i="5"/>
  <c r="E11" i="5"/>
  <c r="F11" i="5"/>
  <c r="E12" i="5"/>
  <c r="F12" i="5"/>
  <c r="F13" i="5"/>
  <c r="E14" i="5"/>
  <c r="F14" i="5"/>
  <c r="E15" i="5"/>
  <c r="F15" i="5"/>
  <c r="E16" i="5"/>
  <c r="F16" i="5"/>
  <c r="E17" i="5"/>
  <c r="F17" i="5"/>
  <c r="E18" i="5"/>
  <c r="F18" i="5"/>
  <c r="E19" i="5"/>
  <c r="F19" i="5"/>
  <c r="E22" i="5"/>
  <c r="F22" i="5"/>
  <c r="E23" i="5"/>
  <c r="E24" i="5"/>
  <c r="F24" i="5"/>
  <c r="E25" i="5"/>
  <c r="F25" i="5"/>
  <c r="E27" i="5"/>
  <c r="F27" i="5"/>
  <c r="E28" i="5"/>
  <c r="F28" i="5"/>
  <c r="E29" i="5"/>
  <c r="F29" i="5"/>
  <c r="E30" i="5"/>
  <c r="F30" i="5"/>
  <c r="E31" i="5"/>
  <c r="F31" i="5"/>
  <c r="E32" i="5"/>
  <c r="F32" i="5"/>
  <c r="E33" i="5"/>
  <c r="F33" i="5"/>
  <c r="E36" i="5"/>
  <c r="F36" i="5"/>
  <c r="E37" i="5"/>
  <c r="F37" i="5"/>
  <c r="E38" i="5"/>
  <c r="F38" i="5"/>
  <c r="E39" i="5"/>
  <c r="F39" i="5"/>
  <c r="E40" i="5"/>
  <c r="F40" i="5"/>
  <c r="E41" i="5"/>
  <c r="F41" i="5"/>
  <c r="E42" i="5"/>
  <c r="F42" i="5"/>
  <c r="E43" i="5"/>
  <c r="F43" i="5"/>
  <c r="E44" i="5"/>
  <c r="F44" i="5"/>
  <c r="E45" i="5"/>
  <c r="F45" i="5"/>
  <c r="E46" i="5"/>
  <c r="F46" i="5"/>
  <c r="E47" i="5"/>
  <c r="F47" i="5"/>
  <c r="E48" i="5"/>
  <c r="F48" i="5"/>
  <c r="E49" i="5"/>
  <c r="F49" i="5"/>
  <c r="E50" i="5"/>
  <c r="F50" i="5"/>
  <c r="E51" i="5"/>
  <c r="F51" i="5"/>
  <c r="E54" i="5"/>
  <c r="F54" i="5"/>
  <c r="E55" i="5"/>
  <c r="F55" i="5"/>
  <c r="E56" i="5"/>
  <c r="F56" i="5"/>
  <c r="E57" i="5"/>
  <c r="F57" i="5"/>
  <c r="E58" i="5"/>
  <c r="F58" i="5"/>
  <c r="E59" i="5"/>
  <c r="F59" i="5"/>
  <c r="E60" i="5"/>
  <c r="F60" i="5"/>
  <c r="E62" i="5"/>
  <c r="E63" i="5"/>
  <c r="F63" i="5"/>
  <c r="F64" i="5"/>
  <c r="E65" i="5"/>
  <c r="F65" i="5"/>
  <c r="E67" i="5"/>
  <c r="F67" i="5"/>
  <c r="E68" i="5"/>
  <c r="E69" i="5"/>
  <c r="F69" i="5"/>
  <c r="E70" i="5"/>
  <c r="F70" i="5"/>
  <c r="E71" i="5"/>
  <c r="F71" i="5"/>
  <c r="E72" i="5"/>
  <c r="F72" i="5"/>
  <c r="E73" i="5"/>
  <c r="F73" i="5"/>
  <c r="E74" i="5"/>
  <c r="F74" i="5"/>
  <c r="F75" i="5"/>
  <c r="E76" i="5"/>
  <c r="F76" i="5"/>
  <c r="E77" i="5"/>
  <c r="F77" i="5"/>
  <c r="E79" i="5"/>
  <c r="F79" i="5"/>
  <c r="E80" i="5"/>
  <c r="F80" i="5"/>
  <c r="E81" i="5"/>
  <c r="F81" i="5"/>
  <c r="E82" i="5"/>
  <c r="F82" i="5"/>
  <c r="F83" i="5"/>
  <c r="E84" i="5"/>
  <c r="F84" i="5"/>
  <c r="E85" i="5"/>
  <c r="F85" i="5"/>
  <c r="E86" i="5"/>
  <c r="F86" i="5"/>
  <c r="E87" i="5"/>
  <c r="F87" i="5"/>
  <c r="E88" i="5"/>
  <c r="F88" i="5"/>
  <c r="E89" i="5"/>
  <c r="F89" i="5"/>
  <c r="E91" i="5"/>
  <c r="F91" i="5"/>
  <c r="E92" i="5"/>
  <c r="F92" i="5"/>
  <c r="E93" i="5"/>
  <c r="F93" i="5"/>
  <c r="E94" i="5"/>
  <c r="F94" i="5"/>
  <c r="E96" i="5"/>
  <c r="F96" i="5"/>
  <c r="F5" i="5"/>
  <c r="E5" i="5"/>
  <c r="G62" i="3" l="1"/>
  <c r="J6" i="4" l="1"/>
  <c r="J8" i="4"/>
  <c r="J9" i="4"/>
  <c r="K9" i="4"/>
  <c r="J10" i="4"/>
  <c r="K10" i="4"/>
  <c r="J11" i="4"/>
  <c r="K11" i="4"/>
  <c r="J12" i="4"/>
  <c r="K12" i="4"/>
  <c r="J13" i="4"/>
  <c r="J14" i="4"/>
  <c r="K14" i="4"/>
  <c r="J15" i="4"/>
  <c r="K15" i="4"/>
  <c r="J16" i="4"/>
  <c r="K16" i="4"/>
  <c r="J17" i="4"/>
  <c r="K17" i="4"/>
  <c r="J18" i="4"/>
  <c r="K18" i="4"/>
  <c r="J19" i="4"/>
  <c r="K19" i="4"/>
  <c r="J21" i="4"/>
  <c r="J22" i="4"/>
  <c r="K22" i="4"/>
  <c r="J23" i="4"/>
  <c r="K23" i="4"/>
  <c r="J24" i="4"/>
  <c r="K24" i="4"/>
  <c r="J25" i="4"/>
  <c r="K25" i="4"/>
  <c r="J27" i="4"/>
  <c r="K27" i="4"/>
  <c r="J28" i="4"/>
  <c r="K28" i="4"/>
  <c r="J29" i="4"/>
  <c r="K29" i="4"/>
  <c r="J30" i="4"/>
  <c r="K30" i="4"/>
  <c r="J31" i="4"/>
  <c r="K31" i="4"/>
  <c r="J32" i="4"/>
  <c r="K32" i="4"/>
  <c r="J33" i="4"/>
  <c r="K33" i="4"/>
  <c r="J35" i="4"/>
  <c r="J36" i="4"/>
  <c r="K36" i="4"/>
  <c r="J37" i="4"/>
  <c r="K37" i="4"/>
  <c r="J38" i="4"/>
  <c r="K38" i="4"/>
  <c r="J39" i="4"/>
  <c r="K39" i="4"/>
  <c r="J40" i="4"/>
  <c r="K40" i="4"/>
  <c r="J41" i="4"/>
  <c r="K41" i="4"/>
  <c r="J42" i="4"/>
  <c r="K42" i="4"/>
  <c r="J43" i="4"/>
  <c r="K43" i="4"/>
  <c r="J44" i="4"/>
  <c r="K44" i="4"/>
  <c r="J45" i="4"/>
  <c r="K45" i="4"/>
  <c r="J46" i="4"/>
  <c r="K46" i="4"/>
  <c r="J47" i="4"/>
  <c r="K47" i="4"/>
  <c r="J48" i="4"/>
  <c r="K48" i="4"/>
  <c r="J49" i="4"/>
  <c r="K49" i="4"/>
  <c r="J50" i="4"/>
  <c r="K50" i="4"/>
  <c r="J51" i="4"/>
  <c r="K51" i="4"/>
  <c r="J53" i="4"/>
  <c r="J54" i="4"/>
  <c r="K54" i="4"/>
  <c r="J55" i="4"/>
  <c r="K55" i="4"/>
  <c r="J56" i="4"/>
  <c r="K56" i="4"/>
  <c r="J57" i="4"/>
  <c r="K57" i="4"/>
  <c r="J58" i="4"/>
  <c r="K58" i="4"/>
  <c r="J59" i="4"/>
  <c r="K59" i="4"/>
  <c r="J60" i="4"/>
  <c r="K60" i="4"/>
  <c r="J62" i="4"/>
  <c r="K62" i="4"/>
  <c r="K63" i="4"/>
  <c r="K64" i="4"/>
  <c r="J65" i="4"/>
  <c r="K65" i="4"/>
  <c r="J67" i="4"/>
  <c r="K67" i="4"/>
  <c r="J68" i="4"/>
  <c r="K68" i="4"/>
  <c r="K69" i="4"/>
  <c r="K70" i="4"/>
  <c r="K71" i="4"/>
  <c r="J72" i="4"/>
  <c r="K72" i="4"/>
  <c r="J73" i="4"/>
  <c r="K73" i="4"/>
  <c r="J74" i="4"/>
  <c r="K74" i="4"/>
  <c r="J75" i="4"/>
  <c r="K75" i="4"/>
  <c r="J76" i="4"/>
  <c r="K76" i="4"/>
  <c r="J77" i="4"/>
  <c r="J79" i="4"/>
  <c r="K79" i="4"/>
  <c r="J80" i="4"/>
  <c r="K80" i="4"/>
  <c r="J81" i="4"/>
  <c r="K81" i="4"/>
  <c r="J82" i="4"/>
  <c r="K82" i="4"/>
  <c r="J83" i="4"/>
  <c r="J84" i="4"/>
  <c r="K84" i="4"/>
  <c r="J85" i="4"/>
  <c r="K85" i="4"/>
  <c r="J86" i="4"/>
  <c r="K86" i="4"/>
  <c r="J87" i="4"/>
  <c r="K87" i="4"/>
  <c r="J88" i="4"/>
  <c r="K88" i="4"/>
  <c r="J89" i="4"/>
  <c r="K89" i="4"/>
  <c r="J91" i="4"/>
  <c r="K91" i="4"/>
  <c r="J92" i="4"/>
  <c r="K92" i="4"/>
  <c r="J93" i="4"/>
  <c r="K93" i="4"/>
  <c r="J94" i="4"/>
  <c r="J96" i="4"/>
  <c r="K96" i="4"/>
  <c r="K5" i="4"/>
  <c r="J5" i="4"/>
  <c r="E6" i="4"/>
  <c r="E8" i="4"/>
  <c r="E9" i="4"/>
  <c r="F9" i="4"/>
  <c r="E10" i="4"/>
  <c r="F10" i="4"/>
  <c r="E11" i="4"/>
  <c r="F11" i="4"/>
  <c r="E12" i="4"/>
  <c r="F12" i="4"/>
  <c r="E13" i="4"/>
  <c r="E14" i="4"/>
  <c r="F14" i="4"/>
  <c r="E15" i="4"/>
  <c r="F15" i="4"/>
  <c r="E16" i="4"/>
  <c r="F16" i="4"/>
  <c r="E17" i="4"/>
  <c r="F17" i="4"/>
  <c r="E18" i="4"/>
  <c r="F18" i="4"/>
  <c r="E19" i="4"/>
  <c r="F19" i="4"/>
  <c r="E21" i="4"/>
  <c r="E22" i="4"/>
  <c r="F22" i="4"/>
  <c r="E23" i="4"/>
  <c r="F23" i="4"/>
  <c r="E24" i="4"/>
  <c r="F24" i="4"/>
  <c r="E25" i="4"/>
  <c r="F25" i="4"/>
  <c r="E27" i="4"/>
  <c r="F27" i="4"/>
  <c r="E28" i="4"/>
  <c r="F28" i="4"/>
  <c r="E29" i="4"/>
  <c r="F29" i="4"/>
  <c r="E30" i="4"/>
  <c r="E31" i="4"/>
  <c r="F31" i="4"/>
  <c r="F33" i="4"/>
  <c r="E35" i="4"/>
  <c r="E36" i="4"/>
  <c r="F36" i="4"/>
  <c r="E37" i="4"/>
  <c r="F37" i="4"/>
  <c r="E38" i="4"/>
  <c r="F38" i="4"/>
  <c r="E39" i="4"/>
  <c r="F39" i="4"/>
  <c r="E40" i="4"/>
  <c r="F40" i="4"/>
  <c r="E41" i="4"/>
  <c r="F41" i="4"/>
  <c r="E42" i="4"/>
  <c r="F42" i="4"/>
  <c r="E43" i="4"/>
  <c r="F43" i="4"/>
  <c r="E44" i="4"/>
  <c r="F44" i="4"/>
  <c r="E45" i="4"/>
  <c r="F45" i="4"/>
  <c r="E46" i="4"/>
  <c r="F46" i="4"/>
  <c r="E47" i="4"/>
  <c r="F47" i="4"/>
  <c r="E48" i="4"/>
  <c r="F48" i="4"/>
  <c r="E49" i="4"/>
  <c r="F49" i="4"/>
  <c r="E50" i="4"/>
  <c r="F50" i="4"/>
  <c r="E51" i="4"/>
  <c r="F51" i="4"/>
  <c r="E53" i="4"/>
  <c r="E54" i="4"/>
  <c r="F54" i="4"/>
  <c r="E55" i="4"/>
  <c r="F55" i="4"/>
  <c r="E56" i="4"/>
  <c r="F56" i="4"/>
  <c r="E57" i="4"/>
  <c r="F57" i="4"/>
  <c r="E58" i="4"/>
  <c r="F58" i="4"/>
  <c r="E59" i="4"/>
  <c r="F59" i="4"/>
  <c r="E60" i="4"/>
  <c r="F60" i="4"/>
  <c r="E62" i="4"/>
  <c r="F62" i="4"/>
  <c r="E63" i="4"/>
  <c r="F63" i="4"/>
  <c r="E64" i="4"/>
  <c r="F64" i="4"/>
  <c r="E65" i="4"/>
  <c r="F65" i="4"/>
  <c r="E67" i="4"/>
  <c r="F67" i="4"/>
  <c r="E68" i="4"/>
  <c r="F68" i="4"/>
  <c r="E69" i="4"/>
  <c r="F69" i="4"/>
  <c r="E70" i="4"/>
  <c r="F70" i="4"/>
  <c r="E71" i="4"/>
  <c r="F71" i="4"/>
  <c r="E72" i="4"/>
  <c r="F72" i="4"/>
  <c r="E73" i="4"/>
  <c r="F73" i="4"/>
  <c r="E74" i="4"/>
  <c r="F74" i="4"/>
  <c r="E75" i="4"/>
  <c r="F75" i="4"/>
  <c r="E76" i="4"/>
  <c r="F76" i="4"/>
  <c r="E77" i="4"/>
  <c r="E79" i="4"/>
  <c r="F79" i="4"/>
  <c r="E80" i="4"/>
  <c r="F80" i="4"/>
  <c r="E81" i="4"/>
  <c r="F81" i="4"/>
  <c r="E82" i="4"/>
  <c r="F82" i="4"/>
  <c r="E83" i="4"/>
  <c r="F84" i="4"/>
  <c r="E85" i="4"/>
  <c r="F85" i="4"/>
  <c r="E86" i="4"/>
  <c r="F86" i="4"/>
  <c r="E87" i="4"/>
  <c r="F87" i="4"/>
  <c r="E88" i="4"/>
  <c r="F88" i="4"/>
  <c r="E89" i="4"/>
  <c r="F89" i="4"/>
  <c r="E91" i="4"/>
  <c r="F91" i="4"/>
  <c r="E92" i="4"/>
  <c r="F92" i="4"/>
  <c r="E93" i="4"/>
  <c r="F93" i="4"/>
  <c r="E94" i="4"/>
  <c r="E96" i="4"/>
  <c r="F96" i="4"/>
  <c r="F5" i="4"/>
  <c r="E5" i="4"/>
  <c r="J51" i="3" l="1"/>
  <c r="K51" i="3"/>
  <c r="J6" i="3"/>
  <c r="J8" i="3"/>
  <c r="J9" i="3"/>
  <c r="K9" i="3"/>
  <c r="J10" i="3"/>
  <c r="K10" i="3"/>
  <c r="J11" i="3"/>
  <c r="K11" i="3"/>
  <c r="J12" i="3"/>
  <c r="K12" i="3"/>
  <c r="J13" i="3"/>
  <c r="J14" i="3"/>
  <c r="K14" i="3"/>
  <c r="J15" i="3"/>
  <c r="K15" i="3"/>
  <c r="J16" i="3"/>
  <c r="K16" i="3"/>
  <c r="J17" i="3"/>
  <c r="K17" i="3"/>
  <c r="J18" i="3"/>
  <c r="K18" i="3"/>
  <c r="J19" i="3"/>
  <c r="K19" i="3"/>
  <c r="J21" i="3"/>
  <c r="J22" i="3"/>
  <c r="K22" i="3"/>
  <c r="J23" i="3"/>
  <c r="K23" i="3"/>
  <c r="J24" i="3"/>
  <c r="K24" i="3"/>
  <c r="J25" i="3"/>
  <c r="K25" i="3"/>
  <c r="J27" i="3"/>
  <c r="K27" i="3"/>
  <c r="J28" i="3"/>
  <c r="K28" i="3"/>
  <c r="J29" i="3"/>
  <c r="K29" i="3"/>
  <c r="J30" i="3"/>
  <c r="K30" i="3"/>
  <c r="J31" i="3"/>
  <c r="K31" i="3"/>
  <c r="J32" i="3"/>
  <c r="K32" i="3"/>
  <c r="J33" i="3"/>
  <c r="K33" i="3"/>
  <c r="J35" i="3"/>
  <c r="J36" i="3"/>
  <c r="K36" i="3"/>
  <c r="J37" i="3"/>
  <c r="K37" i="3"/>
  <c r="J38" i="3"/>
  <c r="K38" i="3"/>
  <c r="J39" i="3"/>
  <c r="K39" i="3"/>
  <c r="J40" i="3"/>
  <c r="K40" i="3"/>
  <c r="J41" i="3"/>
  <c r="K41" i="3"/>
  <c r="J42" i="3"/>
  <c r="K42" i="3"/>
  <c r="J43" i="3"/>
  <c r="K43" i="3"/>
  <c r="J44" i="3"/>
  <c r="K44" i="3"/>
  <c r="J45" i="3"/>
  <c r="K45" i="3"/>
  <c r="J46" i="3"/>
  <c r="K46" i="3"/>
  <c r="J47" i="3"/>
  <c r="K47" i="3"/>
  <c r="J48" i="3"/>
  <c r="K48" i="3"/>
  <c r="J49" i="3"/>
  <c r="K49" i="3"/>
  <c r="J50" i="3"/>
  <c r="K50" i="3"/>
  <c r="J53" i="3"/>
  <c r="J54" i="3"/>
  <c r="K54" i="3"/>
  <c r="J55" i="3"/>
  <c r="K55" i="3"/>
  <c r="J56" i="3"/>
  <c r="K56" i="3"/>
  <c r="J57" i="3"/>
  <c r="K57" i="3"/>
  <c r="J58" i="3"/>
  <c r="K58" i="3"/>
  <c r="J59" i="3"/>
  <c r="K59" i="3"/>
  <c r="J60" i="3"/>
  <c r="J62" i="3"/>
  <c r="K62" i="3"/>
  <c r="J63" i="3"/>
  <c r="K63" i="3"/>
  <c r="K64" i="3"/>
  <c r="J65" i="3"/>
  <c r="K65" i="3"/>
  <c r="J67" i="3"/>
  <c r="K67" i="3"/>
  <c r="J68" i="3"/>
  <c r="K68" i="3"/>
  <c r="K69" i="3"/>
  <c r="K70" i="3"/>
  <c r="K71" i="3"/>
  <c r="J72" i="3"/>
  <c r="K72" i="3"/>
  <c r="J73" i="3"/>
  <c r="J74" i="3"/>
  <c r="K74" i="3"/>
  <c r="J75" i="3"/>
  <c r="K75" i="3"/>
  <c r="J76" i="3"/>
  <c r="K76" i="3"/>
  <c r="J77" i="3"/>
  <c r="J79" i="3"/>
  <c r="K79" i="3"/>
  <c r="J80" i="3"/>
  <c r="K80" i="3"/>
  <c r="J81" i="3"/>
  <c r="K81" i="3"/>
  <c r="J82" i="3"/>
  <c r="K82" i="3"/>
  <c r="J83" i="3"/>
  <c r="J84" i="3"/>
  <c r="K84" i="3"/>
  <c r="J85" i="3"/>
  <c r="K85" i="3"/>
  <c r="J86" i="3"/>
  <c r="K86" i="3"/>
  <c r="J87" i="3"/>
  <c r="K87" i="3"/>
  <c r="J88" i="3"/>
  <c r="K88" i="3"/>
  <c r="J89" i="3"/>
  <c r="K89" i="3"/>
  <c r="J91" i="3"/>
  <c r="K91" i="3"/>
  <c r="J92" i="3"/>
  <c r="K92" i="3"/>
  <c r="J93" i="3"/>
  <c r="K93" i="3"/>
  <c r="J94" i="3"/>
  <c r="J96" i="3"/>
  <c r="K96" i="3"/>
  <c r="K5" i="3"/>
  <c r="J5" i="3"/>
  <c r="E6" i="3"/>
  <c r="E8" i="3"/>
  <c r="E9" i="3"/>
  <c r="F9" i="3"/>
  <c r="E10" i="3"/>
  <c r="F10" i="3"/>
  <c r="E11" i="3"/>
  <c r="F11" i="3"/>
  <c r="E12" i="3"/>
  <c r="F12" i="3"/>
  <c r="E13" i="3"/>
  <c r="E14" i="3"/>
  <c r="F14" i="3"/>
  <c r="E15" i="3"/>
  <c r="F15" i="3"/>
  <c r="E16" i="3"/>
  <c r="F16" i="3"/>
  <c r="E17" i="3"/>
  <c r="F17" i="3"/>
  <c r="E18" i="3"/>
  <c r="F18" i="3"/>
  <c r="E19" i="3"/>
  <c r="F19" i="3"/>
  <c r="E21" i="3"/>
  <c r="E22" i="3"/>
  <c r="F22" i="3"/>
  <c r="E23" i="3"/>
  <c r="F23" i="3"/>
  <c r="E24" i="3"/>
  <c r="F24" i="3"/>
  <c r="E25" i="3"/>
  <c r="F25" i="3"/>
  <c r="E27" i="3"/>
  <c r="F27" i="3"/>
  <c r="E28" i="3"/>
  <c r="F28" i="3"/>
  <c r="E29" i="3"/>
  <c r="F29" i="3"/>
  <c r="E30" i="3"/>
  <c r="F30" i="3"/>
  <c r="E31" i="3"/>
  <c r="E32" i="3"/>
  <c r="F32" i="3"/>
  <c r="E33" i="3"/>
  <c r="F33" i="3"/>
  <c r="E35" i="3"/>
  <c r="E36" i="3"/>
  <c r="F36" i="3"/>
  <c r="E37" i="3"/>
  <c r="F37" i="3"/>
  <c r="E38" i="3"/>
  <c r="F38" i="3"/>
  <c r="E39" i="3"/>
  <c r="F39" i="3"/>
  <c r="E40" i="3"/>
  <c r="F40" i="3"/>
  <c r="E41" i="3"/>
  <c r="F41" i="3"/>
  <c r="E42" i="3"/>
  <c r="F42" i="3"/>
  <c r="E43" i="3"/>
  <c r="F43" i="3"/>
  <c r="E44" i="3"/>
  <c r="F44" i="3"/>
  <c r="E45" i="3"/>
  <c r="F45" i="3"/>
  <c r="E46" i="3"/>
  <c r="F46" i="3"/>
  <c r="E47" i="3"/>
  <c r="F47" i="3"/>
  <c r="E48" i="3"/>
  <c r="F48" i="3"/>
  <c r="E49" i="3"/>
  <c r="F49" i="3"/>
  <c r="E50" i="3"/>
  <c r="F50" i="3"/>
  <c r="E51" i="3"/>
  <c r="F51" i="3"/>
  <c r="E53" i="3"/>
  <c r="E54" i="3"/>
  <c r="F54" i="3"/>
  <c r="E55" i="3"/>
  <c r="F55" i="3"/>
  <c r="E56" i="3"/>
  <c r="F56" i="3"/>
  <c r="E57" i="3"/>
  <c r="F57" i="3"/>
  <c r="E58" i="3"/>
  <c r="F58" i="3"/>
  <c r="E59" i="3"/>
  <c r="F59" i="3"/>
  <c r="E60" i="3"/>
  <c r="F60" i="3"/>
  <c r="E62" i="3"/>
  <c r="F62" i="3"/>
  <c r="F63" i="3"/>
  <c r="F64" i="3"/>
  <c r="E65" i="3"/>
  <c r="F65" i="3"/>
  <c r="E67" i="3"/>
  <c r="F67" i="3"/>
  <c r="E68" i="3"/>
  <c r="F68" i="3"/>
  <c r="E69" i="3"/>
  <c r="F69" i="3"/>
  <c r="E70" i="3"/>
  <c r="F70" i="3"/>
  <c r="E71" i="3"/>
  <c r="F71" i="3"/>
  <c r="E72" i="3"/>
  <c r="F72" i="3"/>
  <c r="E73" i="3"/>
  <c r="F73" i="3"/>
  <c r="E74" i="3"/>
  <c r="F74" i="3"/>
  <c r="E75" i="3"/>
  <c r="F75" i="3"/>
  <c r="E76" i="3"/>
  <c r="F76" i="3"/>
  <c r="E77" i="3"/>
  <c r="E79" i="3"/>
  <c r="F79" i="3"/>
  <c r="E80" i="3"/>
  <c r="F80" i="3"/>
  <c r="E81" i="3"/>
  <c r="F81" i="3"/>
  <c r="E82" i="3"/>
  <c r="F82" i="3"/>
  <c r="E83" i="3"/>
  <c r="E84" i="3"/>
  <c r="F84" i="3"/>
  <c r="E85" i="3"/>
  <c r="F85" i="3"/>
  <c r="E86" i="3"/>
  <c r="F86" i="3"/>
  <c r="E87" i="3"/>
  <c r="F87" i="3"/>
  <c r="E88" i="3"/>
  <c r="F88" i="3"/>
  <c r="E89" i="3"/>
  <c r="F89" i="3"/>
  <c r="E91" i="3"/>
  <c r="F91" i="3"/>
  <c r="E92" i="3"/>
  <c r="F92" i="3"/>
  <c r="E93" i="3"/>
  <c r="F93" i="3"/>
  <c r="E94" i="3"/>
  <c r="E96" i="3"/>
  <c r="F96" i="3"/>
  <c r="F5" i="3"/>
  <c r="E5" i="3"/>
  <c r="H69" i="3" l="1"/>
  <c r="J69" i="3" s="1"/>
  <c r="H70" i="3"/>
  <c r="J70" i="3" s="1"/>
  <c r="H71" i="3"/>
  <c r="J71" i="3" s="1"/>
  <c r="H70" i="4"/>
  <c r="H69" i="4"/>
  <c r="H96" i="5"/>
  <c r="J96" i="5" s="1"/>
  <c r="H94" i="5"/>
  <c r="J94" i="5" s="1"/>
  <c r="H93" i="5"/>
  <c r="J93" i="5" s="1"/>
  <c r="H92" i="5"/>
  <c r="J92" i="5" s="1"/>
  <c r="H91" i="5"/>
  <c r="J91" i="5" s="1"/>
  <c r="H89" i="5"/>
  <c r="J89" i="5" s="1"/>
  <c r="H88" i="5"/>
  <c r="J88" i="5" s="1"/>
  <c r="H87" i="5"/>
  <c r="J87" i="5" s="1"/>
  <c r="H86" i="5"/>
  <c r="J86" i="5" s="1"/>
  <c r="H85" i="5"/>
  <c r="J85" i="5" s="1"/>
  <c r="H84" i="5"/>
  <c r="J84" i="5" s="1"/>
  <c r="H82" i="5"/>
  <c r="J82" i="5" s="1"/>
  <c r="H81" i="5"/>
  <c r="J81" i="5" s="1"/>
  <c r="H80" i="5"/>
  <c r="J80" i="5" s="1"/>
  <c r="H79" i="5"/>
  <c r="J79" i="5" s="1"/>
  <c r="H76" i="5"/>
  <c r="J76" i="5" s="1"/>
  <c r="H75" i="5"/>
  <c r="J75" i="5" s="1"/>
  <c r="H74" i="5"/>
  <c r="J74" i="5" s="1"/>
  <c r="H73" i="5"/>
  <c r="J73" i="5" s="1"/>
  <c r="H72" i="5"/>
  <c r="J72" i="5" s="1"/>
  <c r="H68" i="5"/>
  <c r="J68" i="5" s="1"/>
  <c r="H67" i="5"/>
  <c r="J67" i="5" s="1"/>
  <c r="H65" i="5"/>
  <c r="J65" i="5" s="1"/>
  <c r="H64" i="5"/>
  <c r="H63" i="5"/>
  <c r="J63" i="5" s="1"/>
  <c r="H62" i="5"/>
  <c r="J62" i="5" s="1"/>
  <c r="H60" i="5"/>
  <c r="J60" i="5" s="1"/>
  <c r="H59" i="5"/>
  <c r="J59" i="5" s="1"/>
  <c r="H58" i="5"/>
  <c r="J58" i="5" s="1"/>
  <c r="H57" i="5"/>
  <c r="J57" i="5" s="1"/>
  <c r="H56" i="5"/>
  <c r="J56" i="5" s="1"/>
  <c r="H55" i="5"/>
  <c r="J55" i="5" s="1"/>
  <c r="H54" i="5"/>
  <c r="J54" i="5" s="1"/>
  <c r="H51" i="5"/>
  <c r="J51" i="5" s="1"/>
  <c r="H50" i="5"/>
  <c r="J50" i="5" s="1"/>
  <c r="H49" i="5"/>
  <c r="J49" i="5" s="1"/>
  <c r="H48" i="5"/>
  <c r="J48" i="5" s="1"/>
  <c r="H47" i="5"/>
  <c r="J47" i="5" s="1"/>
  <c r="H46" i="5"/>
  <c r="J46" i="5" s="1"/>
  <c r="H45" i="5"/>
  <c r="J45" i="5" s="1"/>
  <c r="H44" i="5"/>
  <c r="J44" i="5" s="1"/>
  <c r="H43" i="5"/>
  <c r="J43" i="5" s="1"/>
  <c r="H42" i="5"/>
  <c r="J42" i="5" s="1"/>
  <c r="H41" i="5"/>
  <c r="J41" i="5" s="1"/>
  <c r="H40" i="5"/>
  <c r="J40" i="5" s="1"/>
  <c r="H39" i="5"/>
  <c r="J39" i="5" s="1"/>
  <c r="H38" i="5"/>
  <c r="J38" i="5" s="1"/>
  <c r="H37" i="5"/>
  <c r="J37" i="5" s="1"/>
  <c r="H36" i="5"/>
  <c r="J36" i="5" s="1"/>
  <c r="H33" i="5"/>
  <c r="J33" i="5" s="1"/>
  <c r="H32" i="5"/>
  <c r="J32" i="5" s="1"/>
  <c r="H31" i="5"/>
  <c r="J31" i="5" s="1"/>
  <c r="H30" i="5"/>
  <c r="J30" i="5" s="1"/>
  <c r="H29" i="5"/>
  <c r="J29" i="5" s="1"/>
  <c r="H28" i="5"/>
  <c r="J28" i="5" s="1"/>
  <c r="H27" i="5"/>
  <c r="J27" i="5" s="1"/>
  <c r="H25" i="5"/>
  <c r="J25" i="5" s="1"/>
  <c r="H24" i="5"/>
  <c r="J24" i="5" s="1"/>
  <c r="H23" i="5"/>
  <c r="J23" i="5" s="1"/>
  <c r="H22" i="5"/>
  <c r="J22" i="5" s="1"/>
  <c r="H19" i="5"/>
  <c r="J19" i="5" s="1"/>
  <c r="H18" i="5"/>
  <c r="J18" i="5" s="1"/>
  <c r="H17" i="5"/>
  <c r="J17" i="5" s="1"/>
  <c r="H16" i="5"/>
  <c r="J16" i="5" s="1"/>
  <c r="H15" i="5"/>
  <c r="J15" i="5" s="1"/>
  <c r="H14" i="5"/>
  <c r="J14" i="5" s="1"/>
  <c r="H12" i="5"/>
  <c r="J12" i="5" s="1"/>
  <c r="H11" i="5"/>
  <c r="J11" i="5" s="1"/>
  <c r="H10" i="5"/>
  <c r="J10" i="5" s="1"/>
  <c r="H9" i="5"/>
  <c r="J9" i="5" s="1"/>
  <c r="H5" i="5"/>
  <c r="J5" i="5" s="1"/>
  <c r="C53" i="5"/>
  <c r="C21" i="5"/>
  <c r="C83" i="5"/>
  <c r="C13" i="5"/>
  <c r="H83" i="5" l="1"/>
  <c r="J83" i="5" s="1"/>
  <c r="E83" i="5"/>
  <c r="H21" i="5"/>
  <c r="J21" i="5" s="1"/>
  <c r="E21" i="5"/>
  <c r="C8" i="5"/>
  <c r="E8" i="5" s="1"/>
  <c r="E13" i="5"/>
  <c r="C35" i="5"/>
  <c r="E53" i="5"/>
  <c r="H70" i="5"/>
  <c r="J70" i="5" s="1"/>
  <c r="J70" i="4"/>
  <c r="H71" i="4"/>
  <c r="H69" i="5"/>
  <c r="J69" i="5" s="1"/>
  <c r="J69" i="4"/>
  <c r="H13" i="5"/>
  <c r="J13" i="5" s="1"/>
  <c r="H53" i="5"/>
  <c r="J53" i="5" s="1"/>
  <c r="H8" i="5"/>
  <c r="J8" i="5" s="1"/>
  <c r="C6" i="5"/>
  <c r="E6" i="5" s="1"/>
  <c r="H35" i="5" l="1"/>
  <c r="J35" i="5" s="1"/>
  <c r="E35" i="5"/>
  <c r="H71" i="5"/>
  <c r="J71" i="5" s="1"/>
  <c r="J71" i="4"/>
  <c r="H6" i="5"/>
  <c r="J6" i="5" s="1"/>
  <c r="I6" i="10" l="1"/>
  <c r="I8" i="10"/>
  <c r="K8" i="10" s="1"/>
  <c r="I9" i="10"/>
  <c r="K9" i="10" s="1"/>
  <c r="I10" i="10"/>
  <c r="K10" i="10" s="1"/>
  <c r="I11" i="10"/>
  <c r="K11" i="10" s="1"/>
  <c r="I14" i="10"/>
  <c r="K14" i="10" s="1"/>
  <c r="I15" i="10"/>
  <c r="K15" i="10" s="1"/>
  <c r="I16" i="10"/>
  <c r="K16" i="10" s="1"/>
  <c r="I17" i="10"/>
  <c r="K17" i="10" s="1"/>
  <c r="I18" i="10"/>
  <c r="K18" i="10" s="1"/>
  <c r="I19" i="10"/>
  <c r="K19" i="10" s="1"/>
  <c r="I21" i="10"/>
  <c r="I22" i="10"/>
  <c r="K22" i="10" s="1"/>
  <c r="I23" i="10"/>
  <c r="K23" i="10" s="1"/>
  <c r="I24" i="10"/>
  <c r="K24" i="10" s="1"/>
  <c r="I25" i="10"/>
  <c r="K25" i="10" s="1"/>
  <c r="I27" i="10"/>
  <c r="K27" i="10" s="1"/>
  <c r="I28" i="10"/>
  <c r="K28" i="10" s="1"/>
  <c r="I29" i="10"/>
  <c r="K29" i="10" s="1"/>
  <c r="I30" i="10"/>
  <c r="K30" i="10" s="1"/>
  <c r="I31" i="10"/>
  <c r="K31" i="10" s="1"/>
  <c r="I32" i="10"/>
  <c r="K32" i="10" s="1"/>
  <c r="I33" i="10"/>
  <c r="K33" i="10" s="1"/>
  <c r="I35" i="10"/>
  <c r="K35" i="10" s="1"/>
  <c r="I36" i="10"/>
  <c r="K36" i="10" s="1"/>
  <c r="I37" i="10"/>
  <c r="K37" i="10" s="1"/>
  <c r="I38" i="10"/>
  <c r="K38" i="10" s="1"/>
  <c r="I39" i="10"/>
  <c r="K39" i="10" s="1"/>
  <c r="I40" i="10"/>
  <c r="K40" i="10" s="1"/>
  <c r="I41" i="10"/>
  <c r="K41" i="10" s="1"/>
  <c r="I42" i="10"/>
  <c r="K42" i="10" s="1"/>
  <c r="I43" i="10"/>
  <c r="K43" i="10" s="1"/>
  <c r="I44" i="10"/>
  <c r="K44" i="10" s="1"/>
  <c r="I45" i="10"/>
  <c r="K45" i="10" s="1"/>
  <c r="I46" i="10"/>
  <c r="K46" i="10" s="1"/>
  <c r="I47" i="10"/>
  <c r="K47" i="10" s="1"/>
  <c r="I48" i="10"/>
  <c r="K48" i="10" s="1"/>
  <c r="I49" i="10"/>
  <c r="K49" i="10" s="1"/>
  <c r="I50" i="10"/>
  <c r="K50" i="10" s="1"/>
  <c r="I51" i="10"/>
  <c r="K51" i="10" s="1"/>
  <c r="I53" i="10"/>
  <c r="K53" i="10" s="1"/>
  <c r="I54" i="10"/>
  <c r="K54" i="10" s="1"/>
  <c r="I55" i="10"/>
  <c r="K55" i="10" s="1"/>
  <c r="I56" i="10"/>
  <c r="K56" i="10" s="1"/>
  <c r="I57" i="10"/>
  <c r="K57" i="10" s="1"/>
  <c r="I58" i="10"/>
  <c r="K58" i="10" s="1"/>
  <c r="I59" i="10"/>
  <c r="K59" i="10" s="1"/>
  <c r="I62" i="10"/>
  <c r="K62" i="10" s="1"/>
  <c r="I63" i="10"/>
  <c r="K63" i="10" s="1"/>
  <c r="I64" i="10"/>
  <c r="K64" i="10" s="1"/>
  <c r="I65" i="10"/>
  <c r="K65" i="10" s="1"/>
  <c r="I67" i="10"/>
  <c r="K67" i="10" s="1"/>
  <c r="I68" i="10"/>
  <c r="K68" i="10" s="1"/>
  <c r="I69" i="10"/>
  <c r="K69" i="10" s="1"/>
  <c r="I70" i="10"/>
  <c r="K70" i="10" s="1"/>
  <c r="I71" i="10"/>
  <c r="K71" i="10" s="1"/>
  <c r="I72" i="10"/>
  <c r="K72" i="10" s="1"/>
  <c r="I73" i="10"/>
  <c r="K73" i="10" s="1"/>
  <c r="I74" i="10"/>
  <c r="K74" i="10" s="1"/>
  <c r="I75" i="10"/>
  <c r="K75" i="10" s="1"/>
  <c r="I76" i="10"/>
  <c r="K76" i="10" s="1"/>
  <c r="I77" i="10"/>
  <c r="K77" i="10" s="1"/>
  <c r="I79" i="10"/>
  <c r="K79" i="10" s="1"/>
  <c r="I80" i="10"/>
  <c r="K80" i="10" s="1"/>
  <c r="I81" i="10"/>
  <c r="K81" i="10" s="1"/>
  <c r="I82" i="10"/>
  <c r="K82" i="10" s="1"/>
  <c r="I83" i="10"/>
  <c r="K83" i="10" s="1"/>
  <c r="I84" i="10"/>
  <c r="K84" i="10" s="1"/>
  <c r="I85" i="10"/>
  <c r="K85" i="10" s="1"/>
  <c r="I86" i="10"/>
  <c r="K86" i="10" s="1"/>
  <c r="I87" i="10"/>
  <c r="K87" i="10" s="1"/>
  <c r="I88" i="10"/>
  <c r="K88" i="10" s="1"/>
  <c r="I89" i="10"/>
  <c r="K89" i="10" s="1"/>
  <c r="I91" i="10"/>
  <c r="K91" i="10" s="1"/>
  <c r="I92" i="10"/>
  <c r="K92" i="10" s="1"/>
  <c r="I93" i="10"/>
  <c r="K93" i="10" s="1"/>
  <c r="I94" i="10"/>
  <c r="K94" i="10" s="1"/>
  <c r="I96" i="10"/>
  <c r="K96" i="10" s="1"/>
  <c r="I5" i="10"/>
  <c r="K5" i="10" s="1"/>
  <c r="N95" i="13" l="1"/>
  <c r="N90" i="13"/>
  <c r="N78" i="13"/>
  <c r="N77" i="13"/>
  <c r="N71" i="13"/>
  <c r="N69" i="13"/>
  <c r="N66" i="13"/>
  <c r="N61" i="13"/>
  <c r="N52" i="13"/>
  <c r="N34" i="13"/>
  <c r="N26" i="13"/>
  <c r="N20" i="13"/>
  <c r="N12" i="13"/>
  <c r="N7" i="13"/>
  <c r="M96" i="13"/>
  <c r="L96" i="13"/>
  <c r="M95" i="13"/>
  <c r="L95" i="13"/>
  <c r="M94" i="13"/>
  <c r="L94" i="13"/>
  <c r="M93" i="13"/>
  <c r="L93" i="13"/>
  <c r="M92" i="13"/>
  <c r="L92" i="13"/>
  <c r="M91" i="13"/>
  <c r="L91" i="13"/>
  <c r="M90" i="13"/>
  <c r="L90" i="13"/>
  <c r="M89" i="13"/>
  <c r="L89" i="13"/>
  <c r="M88" i="13"/>
  <c r="L88" i="13"/>
  <c r="M87" i="13"/>
  <c r="L87" i="13"/>
  <c r="M86" i="13"/>
  <c r="L86" i="13"/>
  <c r="M85" i="13"/>
  <c r="L85" i="13"/>
  <c r="M84" i="13"/>
  <c r="L84" i="13"/>
  <c r="L83" i="13"/>
  <c r="M82" i="13"/>
  <c r="L82" i="13"/>
  <c r="M81" i="13"/>
  <c r="L81" i="13"/>
  <c r="M80" i="13"/>
  <c r="L80" i="13"/>
  <c r="M79" i="13"/>
  <c r="L79" i="13"/>
  <c r="M78" i="13"/>
  <c r="L78" i="13"/>
  <c r="L77" i="13"/>
  <c r="M76" i="13"/>
  <c r="L76" i="13"/>
  <c r="M75" i="13"/>
  <c r="L75" i="13"/>
  <c r="M74" i="13"/>
  <c r="L74" i="13"/>
  <c r="M73" i="13"/>
  <c r="L73" i="13"/>
  <c r="M72" i="13"/>
  <c r="L72" i="13"/>
  <c r="M71" i="13"/>
  <c r="L71" i="13"/>
  <c r="M70" i="13"/>
  <c r="L70" i="13"/>
  <c r="M69" i="13"/>
  <c r="L69" i="13"/>
  <c r="M68" i="13"/>
  <c r="L68" i="13"/>
  <c r="M67" i="13"/>
  <c r="L67" i="13"/>
  <c r="M66" i="13"/>
  <c r="L66" i="13"/>
  <c r="M65" i="13"/>
  <c r="L65" i="13"/>
  <c r="M64" i="13"/>
  <c r="L64" i="13"/>
  <c r="M63" i="13"/>
  <c r="L63" i="13"/>
  <c r="M62" i="13"/>
  <c r="L62" i="13"/>
  <c r="M61" i="13"/>
  <c r="L61" i="13"/>
  <c r="M59" i="13"/>
  <c r="L59" i="13"/>
  <c r="M58" i="13"/>
  <c r="L58" i="13"/>
  <c r="M57" i="13"/>
  <c r="L57" i="13"/>
  <c r="M56" i="13"/>
  <c r="L56" i="13"/>
  <c r="M55" i="13"/>
  <c r="L55" i="13"/>
  <c r="M54" i="13"/>
  <c r="L54" i="13"/>
  <c r="L53" i="13"/>
  <c r="M52" i="13"/>
  <c r="L52" i="13"/>
  <c r="M51" i="13"/>
  <c r="L51" i="13"/>
  <c r="M50" i="13"/>
  <c r="L50" i="13"/>
  <c r="M49" i="13"/>
  <c r="L49" i="13"/>
  <c r="M48" i="13"/>
  <c r="L48" i="13"/>
  <c r="M47" i="13"/>
  <c r="L47" i="13"/>
  <c r="M46" i="13"/>
  <c r="L46" i="13"/>
  <c r="M45" i="13"/>
  <c r="L45" i="13"/>
  <c r="M44" i="13"/>
  <c r="L44" i="13"/>
  <c r="M43" i="13"/>
  <c r="L43" i="13"/>
  <c r="M42" i="13"/>
  <c r="L42" i="13"/>
  <c r="M41" i="13"/>
  <c r="L41" i="13"/>
  <c r="M40" i="13"/>
  <c r="L40" i="13"/>
  <c r="M39" i="13"/>
  <c r="L39" i="13"/>
  <c r="M38" i="13"/>
  <c r="L38" i="13"/>
  <c r="M37" i="13"/>
  <c r="L37" i="13"/>
  <c r="M36" i="13"/>
  <c r="L36" i="13"/>
  <c r="L35" i="13"/>
  <c r="M34" i="13"/>
  <c r="L34" i="13"/>
  <c r="L33" i="13"/>
  <c r="L32" i="13"/>
  <c r="L31" i="13"/>
  <c r="M30" i="13"/>
  <c r="L30" i="13"/>
  <c r="M29" i="13"/>
  <c r="L29" i="13"/>
  <c r="M28" i="13"/>
  <c r="L28" i="13"/>
  <c r="M27" i="13"/>
  <c r="L27" i="13"/>
  <c r="M26" i="13"/>
  <c r="L26" i="13"/>
  <c r="M25" i="13"/>
  <c r="L25" i="13"/>
  <c r="M24" i="13"/>
  <c r="L24" i="13"/>
  <c r="M23" i="13"/>
  <c r="L23" i="13"/>
  <c r="M22" i="13"/>
  <c r="L22" i="13"/>
  <c r="L21" i="13"/>
  <c r="M20" i="13"/>
  <c r="L20" i="13"/>
  <c r="M19" i="13"/>
  <c r="L19" i="13"/>
  <c r="M18" i="13"/>
  <c r="L18" i="13"/>
  <c r="M17" i="13"/>
  <c r="L17" i="13"/>
  <c r="M16" i="13"/>
  <c r="L16" i="13"/>
  <c r="M15" i="13"/>
  <c r="L15" i="13"/>
  <c r="M14" i="13"/>
  <c r="L14" i="13"/>
  <c r="M13" i="13"/>
  <c r="M12" i="13"/>
  <c r="M11" i="13"/>
  <c r="L11" i="13"/>
  <c r="M10" i="13"/>
  <c r="L10" i="13"/>
  <c r="M9" i="13"/>
  <c r="L9" i="13"/>
  <c r="L8" i="13"/>
  <c r="M7" i="13"/>
  <c r="L7" i="13"/>
  <c r="L6" i="13"/>
  <c r="L5" i="13"/>
  <c r="G96" i="13"/>
  <c r="F96" i="13"/>
  <c r="G95" i="13"/>
  <c r="F95" i="13"/>
  <c r="G94" i="13"/>
  <c r="F94" i="13"/>
  <c r="G93" i="13"/>
  <c r="F93" i="13"/>
  <c r="G92" i="13"/>
  <c r="F92" i="13"/>
  <c r="G91" i="13"/>
  <c r="F91" i="13"/>
  <c r="G90" i="13"/>
  <c r="F90" i="13"/>
  <c r="G89" i="13"/>
  <c r="F89" i="13"/>
  <c r="G88" i="13"/>
  <c r="F88" i="13"/>
  <c r="G87" i="13"/>
  <c r="F87" i="13"/>
  <c r="G86" i="13"/>
  <c r="F86" i="13"/>
  <c r="G85" i="13"/>
  <c r="F85" i="13"/>
  <c r="G84" i="13"/>
  <c r="F84" i="13"/>
  <c r="G82" i="13"/>
  <c r="F82" i="13"/>
  <c r="G81" i="13"/>
  <c r="F81" i="13"/>
  <c r="G80" i="13"/>
  <c r="F80" i="13"/>
  <c r="G79" i="13"/>
  <c r="F79" i="13"/>
  <c r="G78" i="13"/>
  <c r="F78" i="13"/>
  <c r="G76" i="13"/>
  <c r="F76" i="13"/>
  <c r="G75" i="13"/>
  <c r="F75" i="13"/>
  <c r="G74" i="13"/>
  <c r="F74" i="13"/>
  <c r="G73" i="13"/>
  <c r="F73" i="13"/>
  <c r="G72" i="13"/>
  <c r="F72" i="13"/>
  <c r="G71" i="13"/>
  <c r="F71" i="13"/>
  <c r="G70" i="13"/>
  <c r="F70" i="13"/>
  <c r="G69" i="13"/>
  <c r="F69" i="13"/>
  <c r="G68" i="13"/>
  <c r="F68" i="13"/>
  <c r="G67" i="13"/>
  <c r="F67" i="13"/>
  <c r="G66" i="13"/>
  <c r="F66" i="13"/>
  <c r="G65" i="13"/>
  <c r="F65" i="13"/>
  <c r="G64" i="13"/>
  <c r="F64" i="13"/>
  <c r="G63" i="13"/>
  <c r="F63" i="13"/>
  <c r="G62" i="13"/>
  <c r="F62" i="13"/>
  <c r="G61" i="13"/>
  <c r="F61" i="13"/>
  <c r="F60" i="13"/>
  <c r="G59" i="13"/>
  <c r="F59" i="13"/>
  <c r="G58" i="13"/>
  <c r="F58" i="13"/>
  <c r="G57" i="13"/>
  <c r="F57" i="13"/>
  <c r="G56" i="13"/>
  <c r="F56" i="13"/>
  <c r="G55" i="13"/>
  <c r="F55" i="13"/>
  <c r="G54" i="13"/>
  <c r="F54" i="13"/>
  <c r="G52" i="13"/>
  <c r="F52" i="13"/>
  <c r="G51" i="13"/>
  <c r="F51" i="13"/>
  <c r="G50" i="13"/>
  <c r="F50" i="13"/>
  <c r="G49" i="13"/>
  <c r="F49" i="13"/>
  <c r="G48" i="13"/>
  <c r="F48" i="13"/>
  <c r="G47" i="13"/>
  <c r="F47" i="13"/>
  <c r="G46" i="13"/>
  <c r="F46" i="13"/>
  <c r="G45" i="13"/>
  <c r="F45" i="13"/>
  <c r="G44" i="13"/>
  <c r="F44" i="13"/>
  <c r="G43" i="13"/>
  <c r="F43" i="13"/>
  <c r="G42" i="13"/>
  <c r="F42" i="13"/>
  <c r="G41" i="13"/>
  <c r="F41" i="13"/>
  <c r="G40" i="13"/>
  <c r="F40" i="13"/>
  <c r="G39" i="13"/>
  <c r="F39" i="13"/>
  <c r="G38" i="13"/>
  <c r="F38" i="13"/>
  <c r="G37" i="13"/>
  <c r="F37" i="13"/>
  <c r="G36" i="13"/>
  <c r="F36" i="13"/>
  <c r="G34" i="13"/>
  <c r="F34" i="13"/>
  <c r="G32" i="13"/>
  <c r="F32" i="13"/>
  <c r="G31" i="13"/>
  <c r="F31" i="13"/>
  <c r="G30" i="13"/>
  <c r="F30" i="13"/>
  <c r="G29" i="13"/>
  <c r="F29" i="13"/>
  <c r="G28" i="13"/>
  <c r="F28" i="13"/>
  <c r="G27" i="13"/>
  <c r="F27" i="13"/>
  <c r="G26" i="13"/>
  <c r="F26" i="13"/>
  <c r="G25" i="13"/>
  <c r="F25" i="13"/>
  <c r="G24" i="13"/>
  <c r="F24" i="13"/>
  <c r="G23" i="13"/>
  <c r="F23" i="13"/>
  <c r="G22" i="13"/>
  <c r="F22" i="13"/>
  <c r="G20" i="13"/>
  <c r="F20" i="13"/>
  <c r="G19" i="13"/>
  <c r="F19" i="13"/>
  <c r="G18" i="13"/>
  <c r="F18" i="13"/>
  <c r="G17" i="13"/>
  <c r="F17" i="13"/>
  <c r="G16" i="13"/>
  <c r="F16" i="13"/>
  <c r="G15" i="13"/>
  <c r="F15" i="13"/>
  <c r="G14" i="13"/>
  <c r="F14" i="13"/>
  <c r="G13" i="13"/>
  <c r="F13" i="13"/>
  <c r="G12" i="13"/>
  <c r="G11" i="13"/>
  <c r="F11" i="13"/>
  <c r="G10" i="13"/>
  <c r="F10" i="13"/>
  <c r="G9" i="13"/>
  <c r="F9" i="13"/>
  <c r="G7" i="13"/>
  <c r="F7" i="13"/>
  <c r="G5" i="13"/>
  <c r="F5" i="13"/>
  <c r="E96" i="13"/>
  <c r="E95" i="13"/>
  <c r="E94" i="13"/>
  <c r="E93" i="13"/>
  <c r="E92" i="13"/>
  <c r="E91" i="13"/>
  <c r="E90" i="13"/>
  <c r="E89" i="13"/>
  <c r="E88" i="13"/>
  <c r="E87" i="13"/>
  <c r="E86" i="13"/>
  <c r="E85" i="13"/>
  <c r="E84" i="13"/>
  <c r="E83" i="13"/>
  <c r="E82" i="13"/>
  <c r="E81" i="13"/>
  <c r="E80" i="13"/>
  <c r="E79" i="13"/>
  <c r="E78" i="13"/>
  <c r="E77" i="13"/>
  <c r="E76" i="13"/>
  <c r="E75" i="13"/>
  <c r="E74" i="13"/>
  <c r="E73" i="13"/>
  <c r="E72" i="13"/>
  <c r="E71" i="13"/>
  <c r="E70" i="13"/>
  <c r="E69" i="13"/>
  <c r="E68" i="13"/>
  <c r="E67" i="13"/>
  <c r="E66" i="13"/>
  <c r="E65" i="13"/>
  <c r="E64" i="13"/>
  <c r="E63" i="13"/>
  <c r="E62" i="13"/>
  <c r="E61" i="13"/>
  <c r="E60" i="13"/>
  <c r="E59" i="13"/>
  <c r="E58" i="13"/>
  <c r="E57" i="13"/>
  <c r="E56" i="13"/>
  <c r="E55" i="13"/>
  <c r="E54" i="13"/>
  <c r="E53" i="13"/>
  <c r="E52" i="13"/>
  <c r="E51" i="13"/>
  <c r="E50" i="13"/>
  <c r="E49" i="13"/>
  <c r="E48" i="13"/>
  <c r="E47" i="13"/>
  <c r="E46" i="13"/>
  <c r="E45" i="13"/>
  <c r="E44" i="13"/>
  <c r="E43" i="13"/>
  <c r="E42" i="13"/>
  <c r="E41" i="13"/>
  <c r="E40" i="13"/>
  <c r="E39" i="13"/>
  <c r="E38" i="13"/>
  <c r="E37" i="13"/>
  <c r="E36" i="13"/>
  <c r="E35" i="13"/>
  <c r="E34" i="13"/>
  <c r="E33" i="13"/>
  <c r="E32" i="13"/>
  <c r="E31" i="13"/>
  <c r="E30" i="13"/>
  <c r="E29" i="13"/>
  <c r="E28" i="13"/>
  <c r="E27" i="13"/>
  <c r="E26" i="13"/>
  <c r="E25" i="13"/>
  <c r="E24" i="13"/>
  <c r="E23" i="13"/>
  <c r="E22" i="13"/>
  <c r="E21" i="13"/>
  <c r="E20" i="13"/>
  <c r="E19" i="13"/>
  <c r="E18" i="13"/>
  <c r="E17" i="13"/>
  <c r="E16" i="13"/>
  <c r="E15" i="13"/>
  <c r="E14" i="13"/>
  <c r="E13" i="13"/>
  <c r="E12" i="13"/>
  <c r="E11" i="13"/>
  <c r="E10" i="13"/>
  <c r="E9" i="13"/>
  <c r="E8" i="13"/>
  <c r="E7" i="13"/>
  <c r="E6" i="13"/>
  <c r="E5" i="13"/>
  <c r="I12" i="9"/>
  <c r="K12" i="9" s="1"/>
  <c r="I12" i="10" l="1"/>
  <c r="K12" i="10" s="1"/>
  <c r="L12" i="13"/>
  <c r="G60" i="13"/>
  <c r="D53" i="8" l="1"/>
  <c r="F53" i="8" s="1"/>
  <c r="D21" i="8"/>
  <c r="F21" i="8" s="1"/>
  <c r="I83" i="8"/>
  <c r="K83" i="8" s="1"/>
  <c r="D83" i="8"/>
  <c r="F83" i="8" s="1"/>
  <c r="I77" i="8"/>
  <c r="K77" i="8" s="1"/>
  <c r="D77" i="8"/>
  <c r="F77" i="8" s="1"/>
  <c r="I13" i="8"/>
  <c r="K13" i="8" s="1"/>
  <c r="D13" i="8"/>
  <c r="F13" i="8" s="1"/>
  <c r="I13" i="9" l="1"/>
  <c r="D8" i="8"/>
  <c r="F8" i="8" s="1"/>
  <c r="D35" i="8"/>
  <c r="F35" i="8" s="1"/>
  <c r="D53" i="7"/>
  <c r="F53" i="7" s="1"/>
  <c r="D21" i="7"/>
  <c r="F21" i="7" s="1"/>
  <c r="D83" i="7"/>
  <c r="F83" i="7" s="1"/>
  <c r="D77" i="7"/>
  <c r="F77" i="7" s="1"/>
  <c r="D13" i="7"/>
  <c r="F13" i="7" s="1"/>
  <c r="I13" i="10" l="1"/>
  <c r="K13" i="10" s="1"/>
  <c r="K13" i="9"/>
  <c r="L13" i="13"/>
  <c r="D6" i="8"/>
  <c r="F6" i="8" s="1"/>
  <c r="D8" i="7"/>
  <c r="F8" i="7" s="1"/>
  <c r="D35" i="7"/>
  <c r="F35" i="7" s="1"/>
  <c r="D91" i="6"/>
  <c r="F91" i="6" s="1"/>
  <c r="D83" i="6"/>
  <c r="F83" i="6" s="1"/>
  <c r="D77" i="6"/>
  <c r="F77" i="6" s="1"/>
  <c r="D53" i="6"/>
  <c r="F53" i="6" s="1"/>
  <c r="D27" i="6"/>
  <c r="F27" i="6" s="1"/>
  <c r="D35" i="6" l="1"/>
  <c r="F35" i="6" s="1"/>
  <c r="D6" i="7"/>
  <c r="F6" i="7" s="1"/>
  <c r="D79" i="6"/>
  <c r="F79" i="6" s="1"/>
  <c r="D21" i="6" l="1"/>
  <c r="F21" i="6" s="1"/>
  <c r="D13" i="6"/>
  <c r="D8" i="6" l="1"/>
  <c r="I96" i="5"/>
  <c r="K96" i="5" s="1"/>
  <c r="I94" i="5"/>
  <c r="K94" i="5" s="1"/>
  <c r="I93" i="5"/>
  <c r="K93" i="5" s="1"/>
  <c r="I92" i="5"/>
  <c r="K92" i="5" s="1"/>
  <c r="I91" i="5"/>
  <c r="K91" i="5" s="1"/>
  <c r="I89" i="5"/>
  <c r="K89" i="5" s="1"/>
  <c r="I88" i="5"/>
  <c r="K88" i="5" s="1"/>
  <c r="I87" i="5"/>
  <c r="K87" i="5" s="1"/>
  <c r="I86" i="5"/>
  <c r="K86" i="5" s="1"/>
  <c r="I85" i="5"/>
  <c r="K85" i="5" s="1"/>
  <c r="I84" i="5"/>
  <c r="K84" i="5" s="1"/>
  <c r="I82" i="5"/>
  <c r="K82" i="5" s="1"/>
  <c r="I81" i="5"/>
  <c r="K81" i="5" s="1"/>
  <c r="I80" i="5"/>
  <c r="K80" i="5" s="1"/>
  <c r="I79" i="5"/>
  <c r="K79" i="5" s="1"/>
  <c r="I76" i="5"/>
  <c r="K76" i="5" s="1"/>
  <c r="I75" i="5"/>
  <c r="K75" i="5" s="1"/>
  <c r="I74" i="5"/>
  <c r="K74" i="5" s="1"/>
  <c r="I73" i="5"/>
  <c r="K73" i="5" s="1"/>
  <c r="I72" i="5"/>
  <c r="K72" i="5" s="1"/>
  <c r="I71" i="5"/>
  <c r="K71" i="5" s="1"/>
  <c r="I70" i="5"/>
  <c r="K70" i="5" s="1"/>
  <c r="I69" i="5"/>
  <c r="I68" i="5"/>
  <c r="K68" i="5" s="1"/>
  <c r="I67" i="5"/>
  <c r="K67" i="5" s="1"/>
  <c r="I65" i="5"/>
  <c r="K65" i="5" s="1"/>
  <c r="I64" i="5"/>
  <c r="K64" i="5" s="1"/>
  <c r="I63" i="5"/>
  <c r="K63" i="5" s="1"/>
  <c r="I62" i="5"/>
  <c r="K62" i="5" s="1"/>
  <c r="I60" i="5"/>
  <c r="K60" i="5" s="1"/>
  <c r="I59" i="5"/>
  <c r="K59" i="5" s="1"/>
  <c r="I58" i="5"/>
  <c r="K58" i="5" s="1"/>
  <c r="I57" i="5"/>
  <c r="K57" i="5" s="1"/>
  <c r="I56" i="5"/>
  <c r="K56" i="5" s="1"/>
  <c r="I55" i="5"/>
  <c r="K55" i="5" s="1"/>
  <c r="I54" i="5"/>
  <c r="K54" i="5" s="1"/>
  <c r="I51" i="5"/>
  <c r="K51" i="5" s="1"/>
  <c r="I50" i="5"/>
  <c r="K50" i="5" s="1"/>
  <c r="I49" i="5"/>
  <c r="K49" i="5" s="1"/>
  <c r="I48" i="5"/>
  <c r="K48" i="5" s="1"/>
  <c r="I47" i="5"/>
  <c r="K47" i="5" s="1"/>
  <c r="I46" i="5"/>
  <c r="K46" i="5" s="1"/>
  <c r="I45" i="5"/>
  <c r="K45" i="5" s="1"/>
  <c r="I44" i="5"/>
  <c r="K44" i="5" s="1"/>
  <c r="I43" i="5"/>
  <c r="K43" i="5" s="1"/>
  <c r="I42" i="5"/>
  <c r="K42" i="5" s="1"/>
  <c r="I41" i="5"/>
  <c r="K41" i="5" s="1"/>
  <c r="I40" i="5"/>
  <c r="K40" i="5" s="1"/>
  <c r="I39" i="5"/>
  <c r="K39" i="5" s="1"/>
  <c r="I38" i="5"/>
  <c r="K38" i="5" s="1"/>
  <c r="I37" i="5"/>
  <c r="K37" i="5" s="1"/>
  <c r="I36" i="5"/>
  <c r="K36" i="5" s="1"/>
  <c r="I33" i="5"/>
  <c r="K33" i="5" s="1"/>
  <c r="I32" i="5"/>
  <c r="K32" i="5" s="1"/>
  <c r="I31" i="5"/>
  <c r="K31" i="5" s="1"/>
  <c r="I30" i="5"/>
  <c r="K30" i="5" s="1"/>
  <c r="I29" i="5"/>
  <c r="K29" i="5" s="1"/>
  <c r="I28" i="5"/>
  <c r="K28" i="5" s="1"/>
  <c r="I27" i="5"/>
  <c r="K27" i="5" s="1"/>
  <c r="I25" i="5"/>
  <c r="K25" i="5" s="1"/>
  <c r="I24" i="5"/>
  <c r="K24" i="5" s="1"/>
  <c r="I23" i="5"/>
  <c r="K23" i="5" s="1"/>
  <c r="I22" i="5"/>
  <c r="K22" i="5" s="1"/>
  <c r="I19" i="5"/>
  <c r="K19" i="5" s="1"/>
  <c r="I18" i="5"/>
  <c r="K18" i="5" s="1"/>
  <c r="I17" i="5"/>
  <c r="K17" i="5" s="1"/>
  <c r="I16" i="5"/>
  <c r="K16" i="5" s="1"/>
  <c r="I15" i="5"/>
  <c r="K15" i="5" s="1"/>
  <c r="I14" i="5"/>
  <c r="K14" i="5" s="1"/>
  <c r="I12" i="5"/>
  <c r="K12" i="5" s="1"/>
  <c r="I11" i="5"/>
  <c r="K11" i="5" s="1"/>
  <c r="I10" i="5"/>
  <c r="K10" i="5" s="1"/>
  <c r="I9" i="5"/>
  <c r="K9" i="5" s="1"/>
  <c r="I5" i="5"/>
  <c r="K5" i="5" s="1"/>
  <c r="D53" i="5"/>
  <c r="F53" i="5" s="1"/>
  <c r="D21" i="5"/>
  <c r="F21" i="5" s="1"/>
  <c r="D8" i="5"/>
  <c r="F8" i="5" s="1"/>
  <c r="I69" i="6" l="1"/>
  <c r="K69" i="6" s="1"/>
  <c r="K69" i="5"/>
  <c r="D6" i="6"/>
  <c r="F6" i="6" s="1"/>
  <c r="F8" i="6"/>
  <c r="I70" i="6"/>
  <c r="I10" i="6"/>
  <c r="K10" i="6" s="1"/>
  <c r="I15" i="6"/>
  <c r="K15" i="6" s="1"/>
  <c r="I19" i="6"/>
  <c r="K19" i="6" s="1"/>
  <c r="I25" i="6"/>
  <c r="K25" i="6" s="1"/>
  <c r="I36" i="6"/>
  <c r="K36" i="6" s="1"/>
  <c r="I44" i="6"/>
  <c r="K44" i="6" s="1"/>
  <c r="I54" i="6"/>
  <c r="K54" i="6" s="1"/>
  <c r="I63" i="6"/>
  <c r="K63" i="6" s="1"/>
  <c r="I72" i="6"/>
  <c r="K72" i="6" s="1"/>
  <c r="I87" i="6"/>
  <c r="K87" i="6" s="1"/>
  <c r="I92" i="6"/>
  <c r="K92" i="6" s="1"/>
  <c r="D35" i="5"/>
  <c r="F35" i="5" s="1"/>
  <c r="I22" i="6"/>
  <c r="K22" i="6" s="1"/>
  <c r="I27" i="6"/>
  <c r="K27" i="6" s="1"/>
  <c r="I31" i="6"/>
  <c r="K31" i="6" s="1"/>
  <c r="I37" i="6"/>
  <c r="K37" i="6" s="1"/>
  <c r="I41" i="6"/>
  <c r="K41" i="6" s="1"/>
  <c r="I45" i="6"/>
  <c r="K45" i="6" s="1"/>
  <c r="I49" i="6"/>
  <c r="K49" i="6" s="1"/>
  <c r="I55" i="6"/>
  <c r="K55" i="6" s="1"/>
  <c r="I59" i="6"/>
  <c r="K59" i="6" s="1"/>
  <c r="I64" i="6"/>
  <c r="K64" i="6" s="1"/>
  <c r="I69" i="7"/>
  <c r="K69" i="7" s="1"/>
  <c r="I73" i="6"/>
  <c r="K73" i="6" s="1"/>
  <c r="I79" i="6"/>
  <c r="K79" i="6" s="1"/>
  <c r="I84" i="6"/>
  <c r="K84" i="6" s="1"/>
  <c r="I88" i="6"/>
  <c r="K88" i="6" s="1"/>
  <c r="I93" i="6"/>
  <c r="K93" i="6" s="1"/>
  <c r="I12" i="6"/>
  <c r="K12" i="6" s="1"/>
  <c r="I17" i="6"/>
  <c r="K17" i="6" s="1"/>
  <c r="I23" i="6"/>
  <c r="K23" i="6" s="1"/>
  <c r="I32" i="6"/>
  <c r="K32" i="6" s="1"/>
  <c r="I65" i="6"/>
  <c r="K65" i="6" s="1"/>
  <c r="I80" i="6"/>
  <c r="K80" i="6" s="1"/>
  <c r="I85" i="6"/>
  <c r="K85" i="6" s="1"/>
  <c r="I89" i="6"/>
  <c r="K89" i="6" s="1"/>
  <c r="I18" i="6"/>
  <c r="K18" i="6" s="1"/>
  <c r="I29" i="6"/>
  <c r="K29" i="6" s="1"/>
  <c r="I33" i="6"/>
  <c r="K33" i="6" s="1"/>
  <c r="I39" i="6"/>
  <c r="K39" i="6" s="1"/>
  <c r="I43" i="6"/>
  <c r="K43" i="6" s="1"/>
  <c r="I47" i="6"/>
  <c r="K47" i="6" s="1"/>
  <c r="I51" i="6"/>
  <c r="K51" i="6" s="1"/>
  <c r="I57" i="6"/>
  <c r="K57" i="6" s="1"/>
  <c r="I62" i="6"/>
  <c r="K62" i="6" s="1"/>
  <c r="I67" i="6"/>
  <c r="K67" i="6" s="1"/>
  <c r="I71" i="6"/>
  <c r="K71" i="6" s="1"/>
  <c r="I75" i="6"/>
  <c r="K75" i="6" s="1"/>
  <c r="I81" i="6"/>
  <c r="K81" i="6" s="1"/>
  <c r="I86" i="6"/>
  <c r="K86" i="6" s="1"/>
  <c r="I91" i="6"/>
  <c r="K91" i="6" s="1"/>
  <c r="I96" i="6"/>
  <c r="K96" i="6" s="1"/>
  <c r="I9" i="6"/>
  <c r="K9" i="6" s="1"/>
  <c r="I28" i="6"/>
  <c r="K28" i="6" s="1"/>
  <c r="I38" i="6"/>
  <c r="K38" i="6" s="1"/>
  <c r="I42" i="6"/>
  <c r="K42" i="6" s="1"/>
  <c r="I46" i="6"/>
  <c r="K46" i="6" s="1"/>
  <c r="I50" i="6"/>
  <c r="K50" i="6" s="1"/>
  <c r="I56" i="6"/>
  <c r="K56" i="6" s="1"/>
  <c r="I60" i="6"/>
  <c r="K60" i="6" s="1"/>
  <c r="I74" i="6"/>
  <c r="K74" i="6" s="1"/>
  <c r="I14" i="6"/>
  <c r="K14" i="6" s="1"/>
  <c r="I24" i="6"/>
  <c r="K24" i="6" s="1"/>
  <c r="I94" i="6"/>
  <c r="K94" i="6" s="1"/>
  <c r="I16" i="6"/>
  <c r="K16" i="6" s="1"/>
  <c r="I11" i="6"/>
  <c r="K11" i="6" s="1"/>
  <c r="I30" i="6"/>
  <c r="K30" i="6" s="1"/>
  <c r="I40" i="6"/>
  <c r="K40" i="6" s="1"/>
  <c r="I48" i="6"/>
  <c r="K48" i="6" s="1"/>
  <c r="I58" i="6"/>
  <c r="K58" i="6" s="1"/>
  <c r="I68" i="6"/>
  <c r="K68" i="6" s="1"/>
  <c r="I76" i="6"/>
  <c r="K76" i="6" s="1"/>
  <c r="I82" i="6"/>
  <c r="K82" i="6" s="1"/>
  <c r="D5" i="6"/>
  <c r="F5" i="6" s="1"/>
  <c r="D6" i="5"/>
  <c r="F6" i="5" s="1"/>
  <c r="I70" i="7" l="1"/>
  <c r="K70" i="7" s="1"/>
  <c r="K70" i="6"/>
  <c r="I76" i="7"/>
  <c r="K76" i="7" s="1"/>
  <c r="I40" i="7"/>
  <c r="K40" i="7" s="1"/>
  <c r="I94" i="7"/>
  <c r="K94" i="7" s="1"/>
  <c r="I46" i="7"/>
  <c r="K46" i="7" s="1"/>
  <c r="I9" i="7"/>
  <c r="K9" i="7" s="1"/>
  <c r="I91" i="7"/>
  <c r="K91" i="7" s="1"/>
  <c r="I81" i="7"/>
  <c r="K81" i="7" s="1"/>
  <c r="I67" i="7"/>
  <c r="K67" i="7" s="1"/>
  <c r="I57" i="7"/>
  <c r="K57" i="7" s="1"/>
  <c r="I47" i="7"/>
  <c r="K47" i="7" s="1"/>
  <c r="I43" i="7"/>
  <c r="K43" i="7" s="1"/>
  <c r="I33" i="7"/>
  <c r="K33" i="7" s="1"/>
  <c r="I18" i="7"/>
  <c r="K18" i="7" s="1"/>
  <c r="I85" i="7"/>
  <c r="K85" i="7" s="1"/>
  <c r="I65" i="7"/>
  <c r="K65" i="7" s="1"/>
  <c r="I23" i="7"/>
  <c r="K23" i="7" s="1"/>
  <c r="I12" i="7"/>
  <c r="K12" i="7" s="1"/>
  <c r="I84" i="7"/>
  <c r="K84" i="7" s="1"/>
  <c r="I64" i="7"/>
  <c r="I55" i="7"/>
  <c r="K55" i="7" s="1"/>
  <c r="I41" i="7"/>
  <c r="K41" i="7" s="1"/>
  <c r="I82" i="7"/>
  <c r="K82" i="7" s="1"/>
  <c r="I68" i="7"/>
  <c r="K68" i="7" s="1"/>
  <c r="I48" i="7"/>
  <c r="K48" i="7" s="1"/>
  <c r="I30" i="7"/>
  <c r="K30" i="7" s="1"/>
  <c r="I16" i="7"/>
  <c r="K16" i="7" s="1"/>
  <c r="I24" i="7"/>
  <c r="K24" i="7" s="1"/>
  <c r="I74" i="7"/>
  <c r="K74" i="7" s="1"/>
  <c r="I60" i="7"/>
  <c r="I50" i="7"/>
  <c r="K50" i="7" s="1"/>
  <c r="I42" i="7"/>
  <c r="K42" i="7" s="1"/>
  <c r="I28" i="7"/>
  <c r="K28" i="7" s="1"/>
  <c r="I58" i="7"/>
  <c r="K58" i="7" s="1"/>
  <c r="I11" i="7"/>
  <c r="K11" i="7" s="1"/>
  <c r="I14" i="7"/>
  <c r="K14" i="7" s="1"/>
  <c r="I56" i="7"/>
  <c r="K56" i="7" s="1"/>
  <c r="I38" i="7"/>
  <c r="K38" i="7" s="1"/>
  <c r="I96" i="7"/>
  <c r="K96" i="7" s="1"/>
  <c r="I86" i="7"/>
  <c r="K86" i="7" s="1"/>
  <c r="I75" i="7"/>
  <c r="K75" i="7" s="1"/>
  <c r="I71" i="7"/>
  <c r="K71" i="7" s="1"/>
  <c r="I62" i="7"/>
  <c r="K62" i="7" s="1"/>
  <c r="I51" i="7"/>
  <c r="K51" i="7" s="1"/>
  <c r="I39" i="7"/>
  <c r="K39" i="7" s="1"/>
  <c r="I29" i="7"/>
  <c r="K29" i="7" s="1"/>
  <c r="I89" i="7"/>
  <c r="K89" i="7" s="1"/>
  <c r="I80" i="7"/>
  <c r="K80" i="7" s="1"/>
  <c r="I32" i="7"/>
  <c r="K32" i="7" s="1"/>
  <c r="I17" i="7"/>
  <c r="K17" i="7" s="1"/>
  <c r="I93" i="7"/>
  <c r="K93" i="7" s="1"/>
  <c r="I88" i="7"/>
  <c r="K88" i="7" s="1"/>
  <c r="I79" i="7"/>
  <c r="K79" i="7" s="1"/>
  <c r="I73" i="7"/>
  <c r="K73" i="7" s="1"/>
  <c r="I59" i="7"/>
  <c r="K59" i="7" s="1"/>
  <c r="I49" i="7"/>
  <c r="K49" i="7" s="1"/>
  <c r="I45" i="7"/>
  <c r="K45" i="7" s="1"/>
  <c r="I37" i="7"/>
  <c r="K37" i="7" s="1"/>
  <c r="I31" i="7"/>
  <c r="K31" i="7" s="1"/>
  <c r="I27" i="7"/>
  <c r="K27" i="7" s="1"/>
  <c r="I22" i="7"/>
  <c r="K22" i="7" s="1"/>
  <c r="I92" i="7"/>
  <c r="K92" i="7" s="1"/>
  <c r="I87" i="7"/>
  <c r="K87" i="7" s="1"/>
  <c r="I72" i="7"/>
  <c r="K72" i="7" s="1"/>
  <c r="I63" i="7"/>
  <c r="K63" i="7" s="1"/>
  <c r="I54" i="7"/>
  <c r="K54" i="7" s="1"/>
  <c r="I44" i="7"/>
  <c r="K44" i="7" s="1"/>
  <c r="I36" i="7"/>
  <c r="K36" i="7" s="1"/>
  <c r="I25" i="7"/>
  <c r="K25" i="7" s="1"/>
  <c r="I19" i="7"/>
  <c r="K19" i="7" s="1"/>
  <c r="I15" i="7"/>
  <c r="K15" i="7" s="1"/>
  <c r="I10" i="7"/>
  <c r="K10" i="7" s="1"/>
  <c r="I5" i="6"/>
  <c r="K5" i="6" s="1"/>
  <c r="I60" i="8" l="1"/>
  <c r="K60" i="7"/>
  <c r="I5" i="7"/>
  <c r="K5" i="7" s="1"/>
  <c r="D77" i="4"/>
  <c r="F77" i="4" s="1"/>
  <c r="I60" i="9" l="1"/>
  <c r="K60" i="8"/>
  <c r="D53" i="4"/>
  <c r="F53" i="4" s="1"/>
  <c r="D21" i="4"/>
  <c r="F21" i="4" s="1"/>
  <c r="I13" i="4"/>
  <c r="K13" i="4" s="1"/>
  <c r="D13" i="4"/>
  <c r="F13" i="4" s="1"/>
  <c r="I83" i="4"/>
  <c r="K83" i="4" s="1"/>
  <c r="D83" i="4"/>
  <c r="F83" i="4" s="1"/>
  <c r="K60" i="9" l="1"/>
  <c r="I60" i="10"/>
  <c r="K60" i="10" s="1"/>
  <c r="L60" i="13"/>
  <c r="D35" i="4"/>
  <c r="F35" i="4" s="1"/>
  <c r="D8" i="4"/>
  <c r="F8" i="4" s="1"/>
  <c r="I83" i="5"/>
  <c r="K83" i="5" s="1"/>
  <c r="I13" i="5"/>
  <c r="K13" i="5" s="1"/>
  <c r="I83" i="6" l="1"/>
  <c r="K83" i="6" s="1"/>
  <c r="D6" i="4"/>
  <c r="F6" i="4" s="1"/>
  <c r="I13" i="6"/>
  <c r="K13" i="6" s="1"/>
  <c r="I13" i="7" l="1"/>
  <c r="K13" i="7" s="1"/>
  <c r="I83" i="7"/>
  <c r="K83" i="7" s="1"/>
  <c r="D53" i="3"/>
  <c r="F53" i="3" s="1"/>
  <c r="D21" i="3"/>
  <c r="F21" i="3" s="1"/>
  <c r="D77" i="3"/>
  <c r="F77" i="3" s="1"/>
  <c r="I83" i="3"/>
  <c r="K83" i="3" s="1"/>
  <c r="D83" i="3"/>
  <c r="F83" i="3" s="1"/>
  <c r="I13" i="3"/>
  <c r="K13" i="3" s="1"/>
  <c r="D13" i="3"/>
  <c r="F13" i="3" s="1"/>
  <c r="D8" i="3" l="1"/>
  <c r="D35" i="3"/>
  <c r="F35" i="3" s="1"/>
  <c r="D6" i="3" l="1"/>
  <c r="F6" i="3" s="1"/>
  <c r="F8" i="3"/>
  <c r="I60" i="3"/>
  <c r="K60" i="3" s="1"/>
  <c r="I73" i="3"/>
  <c r="K73" i="3" s="1"/>
  <c r="G33" i="13" l="1"/>
  <c r="F33" i="13" l="1"/>
  <c r="I53" i="3" l="1"/>
  <c r="K53" i="3" s="1"/>
  <c r="I21" i="3"/>
  <c r="K21" i="3" s="1"/>
  <c r="I8" i="3"/>
  <c r="K8" i="3" s="1"/>
  <c r="I77" i="3"/>
  <c r="I53" i="4"/>
  <c r="K53" i="4" s="1"/>
  <c r="I21" i="4"/>
  <c r="I8" i="4"/>
  <c r="M31" i="13"/>
  <c r="I77" i="4" l="1"/>
  <c r="K77" i="4" s="1"/>
  <c r="K77" i="3"/>
  <c r="I8" i="5"/>
  <c r="K8" i="5" s="1"/>
  <c r="K8" i="4"/>
  <c r="I53" i="5"/>
  <c r="K53" i="5" s="1"/>
  <c r="I21" i="5"/>
  <c r="K21" i="5" s="1"/>
  <c r="K21" i="4"/>
  <c r="I6" i="3"/>
  <c r="K6" i="3" s="1"/>
  <c r="I35" i="3"/>
  <c r="I8" i="6"/>
  <c r="K8" i="6" s="1"/>
  <c r="I77" i="5"/>
  <c r="K77" i="5" s="1"/>
  <c r="I21" i="6" l="1"/>
  <c r="K21" i="6" s="1"/>
  <c r="I53" i="6"/>
  <c r="K53" i="6" s="1"/>
  <c r="I6" i="4"/>
  <c r="I35" i="4"/>
  <c r="K35" i="3"/>
  <c r="I8" i="7"/>
  <c r="I21" i="7"/>
  <c r="I77" i="6"/>
  <c r="K77" i="6" s="1"/>
  <c r="I21" i="8" l="1"/>
  <c r="K21" i="8" s="1"/>
  <c r="K21" i="7"/>
  <c r="I35" i="5"/>
  <c r="K35" i="4"/>
  <c r="I53" i="7"/>
  <c r="K6" i="4"/>
  <c r="I6" i="5"/>
  <c r="I8" i="8"/>
  <c r="K8" i="8" s="1"/>
  <c r="K8" i="7"/>
  <c r="I77" i="7"/>
  <c r="K77" i="7" s="1"/>
  <c r="N32" i="13"/>
  <c r="K6" i="5" l="1"/>
  <c r="I6" i="6"/>
  <c r="K35" i="5"/>
  <c r="I35" i="6"/>
  <c r="I53" i="8"/>
  <c r="K53" i="8" s="1"/>
  <c r="K53" i="7"/>
  <c r="N59" i="13"/>
  <c r="M32" i="13"/>
  <c r="G77" i="13"/>
  <c r="K35" i="6" l="1"/>
  <c r="I35" i="7"/>
  <c r="K6" i="6"/>
  <c r="I6" i="7"/>
  <c r="F53" i="13"/>
  <c r="F83" i="13"/>
  <c r="F8" i="13"/>
  <c r="F77" i="13"/>
  <c r="F21" i="13"/>
  <c r="M77" i="13"/>
  <c r="M83" i="13"/>
  <c r="K6" i="7" l="1"/>
  <c r="I6" i="8"/>
  <c r="K6" i="8" s="1"/>
  <c r="I35" i="8"/>
  <c r="K35" i="8" s="1"/>
  <c r="K35" i="7"/>
  <c r="F35" i="13"/>
  <c r="F6" i="13"/>
  <c r="M21" i="13" l="1"/>
  <c r="M8" i="13"/>
  <c r="M6" i="13" l="1"/>
  <c r="G83" i="13" l="1"/>
  <c r="M33" i="13" l="1"/>
  <c r="M60" i="13"/>
  <c r="G53" i="13"/>
  <c r="G21" i="13"/>
  <c r="G8" i="13"/>
  <c r="M53" i="13" l="1"/>
  <c r="G35" i="13"/>
  <c r="G6" i="13"/>
  <c r="M35" i="13" l="1"/>
  <c r="M5" i="13" l="1"/>
  <c r="N60" i="13" l="1"/>
  <c r="N92" i="13" l="1"/>
  <c r="N30" i="13"/>
  <c r="N63" i="13"/>
  <c r="N74" i="13"/>
  <c r="N29" i="13"/>
  <c r="N9" i="13"/>
  <c r="N49" i="13"/>
  <c r="N93" i="13"/>
  <c r="N94" i="13"/>
  <c r="N25" i="13"/>
  <c r="N10" i="13"/>
  <c r="N33" i="13"/>
  <c r="N13" i="13"/>
  <c r="N43" i="13" l="1"/>
  <c r="N85" i="13"/>
  <c r="N17" i="13"/>
  <c r="N28" i="13"/>
  <c r="N96" i="13"/>
  <c r="N45" i="13"/>
  <c r="N62" i="13"/>
  <c r="N46" i="13"/>
  <c r="N51" i="13"/>
  <c r="N87" i="13"/>
  <c r="N55" i="13"/>
  <c r="N64" i="13"/>
  <c r="N79" i="13"/>
  <c r="N54" i="13"/>
  <c r="N22" i="13"/>
  <c r="N19" i="13"/>
  <c r="N27" i="13"/>
  <c r="N39" i="13"/>
  <c r="N16" i="13"/>
  <c r="N72" i="13"/>
  <c r="N81" i="13"/>
  <c r="N80" i="13"/>
  <c r="N40" i="13"/>
  <c r="N58" i="13"/>
  <c r="N68" i="13"/>
  <c r="N14" i="13"/>
  <c r="N38" i="13"/>
  <c r="N47" i="13"/>
  <c r="N76" i="13"/>
  <c r="N91" i="13"/>
  <c r="N50" i="13"/>
  <c r="N73" i="13"/>
  <c r="N84" i="13"/>
  <c r="N57" i="13"/>
  <c r="N44" i="13"/>
  <c r="N41" i="13"/>
  <c r="N31" i="13"/>
  <c r="N88" i="13"/>
  <c r="N70" i="13"/>
  <c r="N86" i="13"/>
  <c r="N89" i="13"/>
  <c r="N48" i="13"/>
  <c r="N42" i="13"/>
  <c r="N18" i="13"/>
  <c r="N56" i="13"/>
  <c r="N82" i="13"/>
  <c r="N65" i="13"/>
  <c r="N23" i="13" l="1"/>
  <c r="N24" i="13"/>
  <c r="N15" i="13"/>
  <c r="N37" i="13"/>
  <c r="N36" i="13"/>
  <c r="N75" i="13"/>
  <c r="N8" i="13"/>
  <c r="N53" i="13"/>
  <c r="N21" i="13"/>
  <c r="N67" i="13"/>
  <c r="N83" i="13"/>
  <c r="N6" i="13"/>
  <c r="N11" i="13"/>
  <c r="N5" i="13" l="1"/>
  <c r="N35" i="13"/>
  <c r="F6" i="9"/>
  <c r="E6" i="9"/>
  <c r="J6" i="9"/>
  <c r="F21" i="9"/>
  <c r="J21" i="9"/>
  <c r="G6" i="10" l="1"/>
  <c r="K6" i="10" s="1"/>
  <c r="K21" i="9"/>
  <c r="K6" i="9"/>
  <c r="E21" i="9"/>
  <c r="G21" i="10"/>
  <c r="J6" i="10" l="1"/>
  <c r="G6" i="11"/>
  <c r="K21" i="10"/>
  <c r="J21" i="10"/>
  <c r="G21" i="11"/>
  <c r="J6" i="11" l="1"/>
  <c r="K6" i="11"/>
  <c r="J21" i="11"/>
  <c r="K21" i="11"/>
  <c r="B27" i="21" l="1"/>
  <c r="F27" i="21" l="1"/>
  <c r="E27" i="21"/>
  <c r="B5" i="21"/>
  <c r="G27" i="21"/>
  <c r="F5" i="21" l="1"/>
  <c r="E5" i="21"/>
  <c r="G5" i="21"/>
  <c r="G27" i="22"/>
  <c r="K27" i="21"/>
  <c r="J27" i="21"/>
  <c r="G5" i="22" l="1"/>
  <c r="J5" i="21"/>
  <c r="K5" i="21"/>
  <c r="G27" i="23"/>
  <c r="K27" i="22"/>
  <c r="J27" i="22"/>
  <c r="G27" i="24" l="1"/>
  <c r="K27" i="23"/>
  <c r="J27" i="23"/>
  <c r="K5" i="22"/>
  <c r="G5" i="23"/>
  <c r="J5" i="22"/>
  <c r="K5" i="23" l="1"/>
  <c r="G5" i="24"/>
  <c r="J5" i="23"/>
  <c r="K27" i="24"/>
  <c r="G27" i="25"/>
  <c r="J27" i="24"/>
  <c r="G5" i="25" l="1"/>
  <c r="K5" i="24"/>
  <c r="J5" i="24"/>
  <c r="K27" i="25"/>
  <c r="J27" i="25"/>
  <c r="K5" i="25" l="1"/>
  <c r="J5" i="25"/>
</calcChain>
</file>

<file path=xl/sharedStrings.xml><?xml version="1.0" encoding="utf-8"?>
<sst xmlns="http://schemas.openxmlformats.org/spreadsheetml/2006/main" count="2127" uniqueCount="137">
  <si>
    <t>TOTAL</t>
  </si>
  <si>
    <t>ASIA</t>
  </si>
  <si>
    <t>ASIA (FAR EAST)</t>
  </si>
  <si>
    <t>INDIA</t>
  </si>
  <si>
    <t>MALAYSIA</t>
  </si>
  <si>
    <t>INDONESIA</t>
  </si>
  <si>
    <t>CHINA</t>
  </si>
  <si>
    <t>JAPAN</t>
  </si>
  <si>
    <t>TAIWAN</t>
  </si>
  <si>
    <t>KOREA</t>
  </si>
  <si>
    <t>SINGAPORE</t>
  </si>
  <si>
    <t>THAILAND</t>
  </si>
  <si>
    <t>PHILIPPINES</t>
  </si>
  <si>
    <t>ASIA -OTHER</t>
  </si>
  <si>
    <t>CYPRUS</t>
  </si>
  <si>
    <t>TURKEY</t>
  </si>
  <si>
    <t>JORDAN</t>
  </si>
  <si>
    <t>OTHER</t>
  </si>
  <si>
    <t>AFRICA</t>
  </si>
  <si>
    <t>SOUTH AFRICA</t>
  </si>
  <si>
    <t>EGYPT</t>
  </si>
  <si>
    <t>MOROCCO</t>
  </si>
  <si>
    <t>NIGERIA</t>
  </si>
  <si>
    <t>EUROPE</t>
  </si>
  <si>
    <t>NORDIC COUNTRIES</t>
  </si>
  <si>
    <t xml:space="preserve">      FINLAND</t>
  </si>
  <si>
    <t xml:space="preserve">      SWEDEN</t>
  </si>
  <si>
    <t xml:space="preserve">      NORWAY</t>
  </si>
  <si>
    <t xml:space="preserve">      DENMARK</t>
  </si>
  <si>
    <t>UNITED KINGDOM</t>
  </si>
  <si>
    <t>IRELAND</t>
  </si>
  <si>
    <t>NETHERLANDS</t>
  </si>
  <si>
    <t>BELGIUM</t>
  </si>
  <si>
    <t>FRANCE</t>
  </si>
  <si>
    <t>ITALY</t>
  </si>
  <si>
    <t>SWITZERLAND</t>
  </si>
  <si>
    <t>GERMANY</t>
  </si>
  <si>
    <t>AUSTRIA</t>
  </si>
  <si>
    <t>SPAIN</t>
  </si>
  <si>
    <t>PORTUGAL</t>
  </si>
  <si>
    <t>TOTAL CIS</t>
  </si>
  <si>
    <t>RUSSIA</t>
  </si>
  <si>
    <t>UKRAINE</t>
  </si>
  <si>
    <t>BELARUS</t>
  </si>
  <si>
    <t>REP. OF  MOLDOVA</t>
  </si>
  <si>
    <t>LITHUANIA</t>
  </si>
  <si>
    <t>UZBEKISTAN</t>
  </si>
  <si>
    <t>GEORGIA</t>
  </si>
  <si>
    <t>ESTONIA</t>
  </si>
  <si>
    <t>OTHER CIS</t>
  </si>
  <si>
    <t>LATVIA</t>
  </si>
  <si>
    <t>POLAND</t>
  </si>
  <si>
    <t>HUNGARY</t>
  </si>
  <si>
    <t>CROATIA</t>
  </si>
  <si>
    <t>ROMANIA</t>
  </si>
  <si>
    <t>BULGARIA</t>
  </si>
  <si>
    <t>CZECH REP.</t>
  </si>
  <si>
    <t>SLOVAKIA</t>
  </si>
  <si>
    <t>GREECE</t>
  </si>
  <si>
    <t xml:space="preserve"> OTHER</t>
  </si>
  <si>
    <t>AMERICA</t>
  </si>
  <si>
    <t>UNITED STATES</t>
  </si>
  <si>
    <t>CANADA</t>
  </si>
  <si>
    <t>MEXICO</t>
  </si>
  <si>
    <t>CENTRAL &amp; SOUTH  AMERICA</t>
  </si>
  <si>
    <t>URUGUAY</t>
  </si>
  <si>
    <t>ARGENTINA</t>
  </si>
  <si>
    <t>BRAZIL</t>
  </si>
  <si>
    <t>CHILE</t>
  </si>
  <si>
    <t>COLOMBIA</t>
  </si>
  <si>
    <t>VENEZUELA</t>
  </si>
  <si>
    <t>OCEANIA</t>
  </si>
  <si>
    <t>AUSTRALIA</t>
  </si>
  <si>
    <t>NEW ZEALAND</t>
  </si>
  <si>
    <t>NOT KNOWN</t>
  </si>
  <si>
    <t>Provisional data</t>
  </si>
  <si>
    <t>% change</t>
  </si>
  <si>
    <t>March</t>
  </si>
  <si>
    <t>January- March</t>
  </si>
  <si>
    <t>April</t>
  </si>
  <si>
    <t>January- April</t>
  </si>
  <si>
    <t>May</t>
  </si>
  <si>
    <t>January- May</t>
  </si>
  <si>
    <t>June</t>
  </si>
  <si>
    <t>January</t>
  </si>
  <si>
    <t>January- February</t>
  </si>
  <si>
    <t>TOURIST ARRIVALS TO ISRAEL  (EXC. DAY VISITORS &amp; EXC. CRUISE PASSENGERS) BY NATIONALITY</t>
  </si>
  <si>
    <t>December</t>
  </si>
  <si>
    <t>January- December</t>
  </si>
  <si>
    <t>February</t>
  </si>
  <si>
    <t>July</t>
  </si>
  <si>
    <t>January-July</t>
  </si>
  <si>
    <t>August</t>
  </si>
  <si>
    <t>January-August</t>
  </si>
  <si>
    <t>September</t>
  </si>
  <si>
    <t>January-September</t>
  </si>
  <si>
    <t>October</t>
  </si>
  <si>
    <t>January-October</t>
  </si>
  <si>
    <t>November</t>
  </si>
  <si>
    <t>January-November</t>
  </si>
  <si>
    <t>January- June</t>
  </si>
  <si>
    <t>KAZAKHSTAN</t>
  </si>
  <si>
    <t>SERBIA</t>
  </si>
  <si>
    <t>Hong Kong</t>
  </si>
  <si>
    <t>hong kong</t>
  </si>
  <si>
    <t>Slovenia</t>
  </si>
  <si>
    <t>SLOVENIA</t>
  </si>
  <si>
    <t>Kazahistan</t>
  </si>
  <si>
    <t>Serbia</t>
  </si>
  <si>
    <t>Kazakhistan</t>
  </si>
  <si>
    <t>TOURIST ARRIVALS TO ISRAEL  (EXC. DAY VISITORS &amp;  CRUISE PASSENGERS) BY NATIONALITY</t>
  </si>
  <si>
    <t>TOURIST ARRIVALS TO ISRAEL  (Excluding DAY VISITORS &amp;  CRUISE PASSENGERS) BY NATIONALITY</t>
  </si>
  <si>
    <t>HONG KONG</t>
  </si>
  <si>
    <t>KAZAKHISTAN</t>
  </si>
  <si>
    <t>Kazakhstan</t>
  </si>
  <si>
    <r>
      <t xml:space="preserve">TOURIST ARRIVALS TO ISRAEL  </t>
    </r>
    <r>
      <rPr>
        <b/>
        <u/>
        <sz val="8"/>
        <rFont val="Arial"/>
        <family val="2"/>
      </rPr>
      <t>(EXC. DAY VISITORS &amp; CRUISE PASSENGERS) BY NATIONALIT</t>
    </r>
    <r>
      <rPr>
        <b/>
        <sz val="8"/>
        <rFont val="Arial"/>
        <family val="2"/>
      </rPr>
      <t>Y</t>
    </r>
  </si>
  <si>
    <t>KENYA</t>
  </si>
  <si>
    <t>TOURIST ARRIVALS TO ISRAEL  (EXC. DAY VISITORS &amp; CRUISE PASSENGERS) BY NATIONALITY</t>
  </si>
  <si>
    <t>TOURIST ARRIVALS TO ISRAEL  (EXC. DAY VISITORS &amp;. CRUISE PASSENGERS) BY NATIONALITY</t>
  </si>
  <si>
    <t>JANUARY- SEPTEMBER</t>
  </si>
  <si>
    <t>2014/13</t>
  </si>
  <si>
    <t>2014/12</t>
  </si>
  <si>
    <t>X3.5</t>
  </si>
  <si>
    <t>X3</t>
  </si>
  <si>
    <t>-</t>
  </si>
  <si>
    <t>x3</t>
  </si>
  <si>
    <t>x7</t>
  </si>
  <si>
    <t>x2.5</t>
  </si>
  <si>
    <t>x3.5</t>
  </si>
  <si>
    <t>x4</t>
  </si>
  <si>
    <t>X5</t>
  </si>
  <si>
    <t>X2.5</t>
  </si>
  <si>
    <t>x2</t>
  </si>
  <si>
    <t>2015/14</t>
  </si>
  <si>
    <t>2015/13</t>
  </si>
  <si>
    <t>x2.7</t>
  </si>
  <si>
    <r>
      <t xml:space="preserve">TOURIST ARRIVALS TO ISRAEL  </t>
    </r>
    <r>
      <rPr>
        <b/>
        <u/>
        <sz val="10"/>
        <rFont val="Arial"/>
        <family val="2"/>
      </rPr>
      <t>(EXC. DAY VISITORS &amp; CRUISE PASSENGERS) BY NATIONALIT</t>
    </r>
    <r>
      <rPr>
        <b/>
        <sz val="10"/>
        <rFont val="Arial"/>
        <family val="2"/>
      </rPr>
      <t>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</si>
</sst>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 * #,##0.00_ ;_ * \-#,##0.00_ ;_ * &quot;-&quot;??_ ;_ @_ "/>
    <numFmt numFmtId="164" formatCode="B1mmm\-yy"/>
    <numFmt numFmtId="165" formatCode="_ * #,##0_ ;_ * \-#,##0_ ;_ * &quot;-&quot;??_ ;_ @_ "/>
    <numFmt numFmtId="166" formatCode="General_)"/>
  </numFmts>
  <fonts count="35" x14ac:knownFonts="1">
    <font>
      <sz val="11"/>
      <color theme="1"/>
      <name val="Arial"/>
      <family val="2"/>
      <charset val="177"/>
      <scheme val="minor"/>
    </font>
    <font>
      <b/>
      <sz val="9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  <scheme val="minor"/>
    </font>
    <font>
      <sz val="10"/>
      <color theme="1"/>
      <name val="Arial"/>
      <family val="2"/>
      <scheme val="minor"/>
    </font>
    <font>
      <sz val="11"/>
      <name val="Arial"/>
      <family val="2"/>
      <charset val="177"/>
      <scheme val="minor"/>
    </font>
    <font>
      <sz val="11"/>
      <color theme="1"/>
      <name val="Arial"/>
      <family val="2"/>
      <charset val="177"/>
      <scheme val="minor"/>
    </font>
    <font>
      <b/>
      <sz val="8"/>
      <name val="Arial"/>
      <family val="2"/>
    </font>
    <font>
      <b/>
      <u/>
      <sz val="8"/>
      <name val="Arial"/>
      <family val="2"/>
    </font>
    <font>
      <b/>
      <sz val="7"/>
      <name val="Arial"/>
      <family val="2"/>
    </font>
    <font>
      <sz val="10"/>
      <color theme="1"/>
      <name val="Arial"/>
      <family val="2"/>
      <charset val="177"/>
      <scheme val="minor"/>
    </font>
    <font>
      <b/>
      <sz val="10"/>
      <color theme="1"/>
      <name val="Arial"/>
      <family val="2"/>
    </font>
    <font>
      <sz val="10"/>
      <name val="Arial"/>
      <family val="2"/>
    </font>
    <font>
      <b/>
      <sz val="9"/>
      <color theme="1"/>
      <name val="Arial"/>
      <family val="2"/>
    </font>
    <font>
      <sz val="10"/>
      <name val="Arial"/>
      <family val="2"/>
    </font>
    <font>
      <b/>
      <sz val="9"/>
      <color indexed="8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2"/>
      <name val="Courier"/>
      <family val="3"/>
      <charset val="177"/>
    </font>
    <font>
      <sz val="6"/>
      <name val="Arial"/>
      <family val="2"/>
      <charset val="177"/>
    </font>
    <font>
      <sz val="9"/>
      <name val="Arial"/>
      <family val="2"/>
    </font>
    <font>
      <sz val="9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  <scheme val="minor"/>
    </font>
    <font>
      <sz val="11"/>
      <name val="Arial"/>
      <family val="2"/>
    </font>
    <font>
      <sz val="10"/>
      <name val="Arial"/>
      <family val="2"/>
      <scheme val="minor"/>
    </font>
    <font>
      <b/>
      <sz val="10"/>
      <name val="Arial"/>
      <family val="2"/>
      <scheme val="minor"/>
    </font>
    <font>
      <sz val="10"/>
      <name val="Arial"/>
      <family val="2"/>
    </font>
    <font>
      <b/>
      <u/>
      <sz val="10"/>
      <name val="Arial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56">
    <xf numFmtId="0" fontId="0" fillId="0" borderId="0"/>
    <xf numFmtId="0" fontId="3" fillId="0" borderId="0"/>
    <xf numFmtId="0" fontId="3" fillId="0" borderId="0"/>
    <xf numFmtId="43" fontId="7" fillId="0" borderId="0" applyFont="0" applyFill="0" applyBorder="0" applyAlignment="0" applyProtection="0"/>
    <xf numFmtId="0" fontId="13" fillId="0" borderId="0"/>
    <xf numFmtId="0" fontId="15" fillId="0" borderId="0"/>
    <xf numFmtId="0" fontId="3" fillId="0" borderId="0">
      <alignment wrapText="1"/>
    </xf>
    <xf numFmtId="43" fontId="3" fillId="0" borderId="0" applyFont="0" applyFill="0" applyBorder="0" applyAlignment="0" applyProtection="0"/>
    <xf numFmtId="9" fontId="7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3" fillId="0" borderId="0"/>
    <xf numFmtId="0" fontId="3" fillId="0" borderId="0"/>
    <xf numFmtId="0" fontId="18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19" fillId="0" borderId="0"/>
    <xf numFmtId="0" fontId="3" fillId="0" borderId="0"/>
    <xf numFmtId="0" fontId="3" fillId="0" borderId="0">
      <alignment wrapText="1"/>
    </xf>
    <xf numFmtId="0" fontId="3" fillId="0" borderId="0"/>
    <xf numFmtId="0" fontId="3" fillId="0" borderId="0"/>
    <xf numFmtId="0" fontId="3" fillId="0" borderId="0"/>
    <xf numFmtId="166" fontId="20" fillId="0" borderId="0"/>
    <xf numFmtId="0" fontId="21" fillId="0" borderId="0" applyNumberFormat="0" applyBorder="0" applyAlignment="0">
      <alignment horizontal="left" readingOrder="1"/>
    </xf>
    <xf numFmtId="0" fontId="3" fillId="0" borderId="0"/>
    <xf numFmtId="0" fontId="3" fillId="0" borderId="0">
      <alignment wrapText="1"/>
    </xf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19" fillId="0" borderId="0"/>
    <xf numFmtId="43" fontId="19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19" fillId="0" borderId="0"/>
    <xf numFmtId="0" fontId="3" fillId="0" borderId="0"/>
    <xf numFmtId="43" fontId="3" fillId="0" borderId="0" applyFont="0" applyFill="0" applyBorder="0" applyAlignment="0" applyProtection="0"/>
    <xf numFmtId="0" fontId="19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43" fontId="25" fillId="0" borderId="0" applyFont="0" applyFill="0" applyBorder="0" applyAlignment="0" applyProtection="0"/>
    <xf numFmtId="0" fontId="25" fillId="0" borderId="0"/>
    <xf numFmtId="0" fontId="26" fillId="0" borderId="0"/>
    <xf numFmtId="43" fontId="26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2" fillId="0" borderId="0"/>
    <xf numFmtId="43" fontId="32" fillId="0" borderId="0" applyFont="0" applyFill="0" applyBorder="0" applyAlignment="0" applyProtection="0"/>
  </cellStyleXfs>
  <cellXfs count="266">
    <xf numFmtId="0" fontId="0" fillId="0" borderId="0" xfId="0"/>
    <xf numFmtId="0" fontId="1" fillId="0" borderId="0" xfId="0" applyFont="1"/>
    <xf numFmtId="0" fontId="1" fillId="0" borderId="2" xfId="0" applyFont="1" applyBorder="1"/>
    <xf numFmtId="0" fontId="1" fillId="0" borderId="2" xfId="0" applyFont="1" applyFill="1" applyBorder="1"/>
    <xf numFmtId="9" fontId="4" fillId="0" borderId="1" xfId="0" applyNumberFormat="1" applyFont="1" applyBorder="1"/>
    <xf numFmtId="9" fontId="4" fillId="0" borderId="1" xfId="0" applyNumberFormat="1" applyFont="1" applyBorder="1" applyAlignment="1">
      <alignment horizontal="center"/>
    </xf>
    <xf numFmtId="0" fontId="1" fillId="0" borderId="1" xfId="0" applyFont="1" applyBorder="1"/>
    <xf numFmtId="0" fontId="1" fillId="0" borderId="9" xfId="0" applyFont="1" applyBorder="1"/>
    <xf numFmtId="0" fontId="2" fillId="0" borderId="1" xfId="0" applyFont="1" applyBorder="1"/>
    <xf numFmtId="0" fontId="5" fillId="0" borderId="0" xfId="0" applyFont="1"/>
    <xf numFmtId="0" fontId="5" fillId="0" borderId="0" xfId="0" applyFont="1" applyAlignment="1">
      <alignment horizontal="center"/>
    </xf>
    <xf numFmtId="0" fontId="2" fillId="0" borderId="3" xfId="0" applyFont="1" applyBorder="1"/>
    <xf numFmtId="0" fontId="2" fillId="0" borderId="4" xfId="0" applyFont="1" applyBorder="1"/>
    <xf numFmtId="3" fontId="0" fillId="0" borderId="0" xfId="0" applyNumberFormat="1"/>
    <xf numFmtId="0" fontId="6" fillId="0" borderId="0" xfId="0" applyFont="1"/>
    <xf numFmtId="3" fontId="1" fillId="0" borderId="1" xfId="0" applyNumberFormat="1" applyFont="1" applyBorder="1" applyAlignment="1">
      <alignment horizontal="center"/>
    </xf>
    <xf numFmtId="0" fontId="8" fillId="0" borderId="2" xfId="0" applyFont="1" applyBorder="1"/>
    <xf numFmtId="0" fontId="8" fillId="0" borderId="0" xfId="0" applyFont="1"/>
    <xf numFmtId="0" fontId="8" fillId="0" borderId="2" xfId="0" applyFont="1" applyFill="1" applyBorder="1"/>
    <xf numFmtId="0" fontId="8" fillId="0" borderId="5" xfId="0" applyFont="1" applyBorder="1"/>
    <xf numFmtId="0" fontId="8" fillId="0" borderId="9" xfId="0" applyFont="1" applyFill="1" applyBorder="1"/>
    <xf numFmtId="0" fontId="10" fillId="0" borderId="2" xfId="0" applyFont="1" applyFill="1" applyBorder="1"/>
    <xf numFmtId="0" fontId="8" fillId="0" borderId="9" xfId="0" applyFont="1" applyBorder="1"/>
    <xf numFmtId="3" fontId="1" fillId="0" borderId="0" xfId="0" applyNumberFormat="1" applyFont="1"/>
    <xf numFmtId="3" fontId="4" fillId="0" borderId="1" xfId="0" applyNumberFormat="1" applyFont="1" applyBorder="1" applyAlignment="1">
      <alignment horizontal="center"/>
    </xf>
    <xf numFmtId="9" fontId="4" fillId="0" borderId="1" xfId="0" applyNumberFormat="1" applyFont="1" applyBorder="1" applyAlignment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3" fontId="2" fillId="0" borderId="1" xfId="0" applyNumberFormat="1" applyFont="1" applyBorder="1" applyAlignment="1">
      <alignment horizontal="center"/>
    </xf>
    <xf numFmtId="3" fontId="12" fillId="0" borderId="1" xfId="0" applyNumberFormat="1" applyFont="1" applyBorder="1" applyAlignment="1">
      <alignment horizontal="center"/>
    </xf>
    <xf numFmtId="9" fontId="12" fillId="0" borderId="1" xfId="0" applyNumberFormat="1" applyFont="1" applyBorder="1"/>
    <xf numFmtId="0" fontId="11" fillId="0" borderId="0" xfId="0" applyFont="1"/>
    <xf numFmtId="1" fontId="2" fillId="0" borderId="1" xfId="0" applyNumberFormat="1" applyFont="1" applyBorder="1" applyAlignment="1">
      <alignment horizontal="center"/>
    </xf>
    <xf numFmtId="0" fontId="1" fillId="0" borderId="1" xfId="0" applyFont="1" applyFill="1" applyBorder="1"/>
    <xf numFmtId="3" fontId="2" fillId="0" borderId="1" xfId="0" applyNumberFormat="1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9" fontId="14" fillId="0" borderId="1" xfId="0" applyNumberFormat="1" applyFont="1" applyBorder="1" applyAlignment="1">
      <alignment horizontal="center"/>
    </xf>
    <xf numFmtId="3" fontId="16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3" fontId="17" fillId="0" borderId="1" xfId="0" applyNumberFormat="1" applyFont="1" applyBorder="1" applyAlignment="1">
      <alignment horizontal="center"/>
    </xf>
    <xf numFmtId="9" fontId="17" fillId="0" borderId="1" xfId="0" applyNumberFormat="1" applyFont="1" applyBorder="1"/>
    <xf numFmtId="3" fontId="3" fillId="0" borderId="1" xfId="0" applyNumberFormat="1" applyFont="1" applyBorder="1" applyAlignment="1">
      <alignment horizontal="center"/>
    </xf>
    <xf numFmtId="3" fontId="3" fillId="0" borderId="1" xfId="0" applyNumberFormat="1" applyFont="1" applyBorder="1"/>
    <xf numFmtId="3" fontId="3" fillId="0" borderId="1" xfId="0" applyNumberFormat="1" applyFont="1" applyFill="1" applyBorder="1"/>
    <xf numFmtId="9" fontId="0" fillId="0" borderId="1" xfId="0" applyNumberFormat="1" applyFont="1" applyBorder="1"/>
    <xf numFmtId="0" fontId="2" fillId="0" borderId="0" xfId="0" applyFont="1"/>
    <xf numFmtId="0" fontId="12" fillId="0" borderId="0" xfId="0" applyFont="1"/>
    <xf numFmtId="0" fontId="2" fillId="0" borderId="0" xfId="0" applyFont="1" applyBorder="1" applyAlignment="1">
      <alignment horizontal="center"/>
    </xf>
    <xf numFmtId="0" fontId="0" fillId="0" borderId="0" xfId="0" applyBorder="1"/>
    <xf numFmtId="49" fontId="16" fillId="0" borderId="0" xfId="0" applyNumberFormat="1" applyFont="1" applyBorder="1" applyAlignment="1">
      <alignment vertical="top"/>
    </xf>
    <xf numFmtId="3" fontId="0" fillId="0" borderId="0" xfId="0" applyNumberFormat="1" applyBorder="1"/>
    <xf numFmtId="3" fontId="2" fillId="0" borderId="0" xfId="0" applyNumberFormat="1" applyFont="1" applyBorder="1" applyAlignment="1">
      <alignment horizontal="right"/>
    </xf>
    <xf numFmtId="49" fontId="2" fillId="0" borderId="1" xfId="0" applyNumberFormat="1" applyFont="1" applyBorder="1" applyAlignment="1">
      <alignment horizontal="right"/>
    </xf>
    <xf numFmtId="3" fontId="16" fillId="0" borderId="0" xfId="0" applyNumberFormat="1" applyFont="1" applyBorder="1" applyAlignment="1">
      <alignment vertical="top"/>
    </xf>
    <xf numFmtId="0" fontId="2" fillId="0" borderId="11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2" fillId="0" borderId="0" xfId="0" applyFont="1" applyBorder="1" applyAlignment="1"/>
    <xf numFmtId="0" fontId="4" fillId="0" borderId="0" xfId="0" applyFont="1" applyBorder="1" applyAlignment="1">
      <alignment horizontal="center"/>
    </xf>
    <xf numFmtId="9" fontId="4" fillId="0" borderId="1" xfId="8" applyFont="1" applyBorder="1"/>
    <xf numFmtId="0" fontId="2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2" fillId="0" borderId="1" xfId="3" applyNumberFormat="1" applyFont="1" applyBorder="1" applyAlignment="1">
      <alignment horizontal="right"/>
    </xf>
    <xf numFmtId="0" fontId="2" fillId="0" borderId="1" xfId="0" applyNumberFormat="1" applyFont="1" applyBorder="1" applyAlignment="1">
      <alignment horizontal="right"/>
    </xf>
    <xf numFmtId="0" fontId="0" fillId="0" borderId="0" xfId="0"/>
    <xf numFmtId="9" fontId="4" fillId="0" borderId="1" xfId="8" applyFont="1" applyBorder="1" applyAlignment="1"/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 readingOrder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9" fontId="24" fillId="0" borderId="1" xfId="8" applyFont="1" applyBorder="1"/>
    <xf numFmtId="165" fontId="22" fillId="0" borderId="1" xfId="3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165" fontId="23" fillId="0" borderId="1" xfId="3" applyNumberFormat="1" applyFont="1" applyBorder="1" applyAlignment="1">
      <alignment horizontal="center"/>
    </xf>
    <xf numFmtId="0" fontId="3" fillId="0" borderId="1" xfId="0" applyFont="1" applyBorder="1"/>
    <xf numFmtId="9" fontId="5" fillId="0" borderId="1" xfId="8" applyFont="1" applyBorder="1" applyAlignment="1">
      <alignment horizontal="center"/>
    </xf>
    <xf numFmtId="9" fontId="5" fillId="0" borderId="1" xfId="8" applyFont="1" applyBorder="1"/>
    <xf numFmtId="49" fontId="2" fillId="0" borderId="1" xfId="0" applyNumberFormat="1" applyFont="1" applyBorder="1" applyAlignment="1">
      <alignment horizontal="center"/>
    </xf>
    <xf numFmtId="165" fontId="22" fillId="0" borderId="1" xfId="3" applyNumberFormat="1" applyFont="1" applyBorder="1" applyAlignment="1"/>
    <xf numFmtId="9" fontId="4" fillId="0" borderId="1" xfId="8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9" fontId="4" fillId="0" borderId="1" xfId="8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9" fontId="0" fillId="0" borderId="1" xfId="0" applyNumberFormat="1" applyFont="1" applyBorder="1" applyAlignment="1">
      <alignment horizontal="center"/>
    </xf>
    <xf numFmtId="9" fontId="17" fillId="0" borderId="1" xfId="0" applyNumberFormat="1" applyFont="1" applyBorder="1" applyAlignment="1">
      <alignment horizontal="center"/>
    </xf>
    <xf numFmtId="9" fontId="3" fillId="0" borderId="1" xfId="8" applyFont="1" applyBorder="1" applyAlignment="1">
      <alignment horizontal="right"/>
    </xf>
    <xf numFmtId="0" fontId="0" fillId="0" borderId="0" xfId="0"/>
    <xf numFmtId="0" fontId="2" fillId="0" borderId="1" xfId="0" applyFont="1" applyBorder="1" applyAlignment="1">
      <alignment horizontal="center"/>
    </xf>
    <xf numFmtId="0" fontId="27" fillId="0" borderId="0" xfId="0" applyFont="1"/>
    <xf numFmtId="0" fontId="28" fillId="0" borderId="0" xfId="0" applyFont="1"/>
    <xf numFmtId="0" fontId="24" fillId="0" borderId="0" xfId="0" applyFont="1"/>
    <xf numFmtId="0" fontId="29" fillId="0" borderId="0" xfId="5" applyFont="1"/>
    <xf numFmtId="3" fontId="27" fillId="0" borderId="0" xfId="0" applyNumberFormat="1" applyFont="1"/>
    <xf numFmtId="0" fontId="27" fillId="0" borderId="1" xfId="0" applyFont="1" applyBorder="1" applyAlignment="1">
      <alignment horizontal="center"/>
    </xf>
    <xf numFmtId="3" fontId="27" fillId="0" borderId="1" xfId="0" applyNumberFormat="1" applyFont="1" applyBorder="1" applyAlignment="1">
      <alignment horizontal="center"/>
    </xf>
    <xf numFmtId="0" fontId="27" fillId="0" borderId="1" xfId="0" applyFont="1" applyBorder="1"/>
    <xf numFmtId="3" fontId="24" fillId="0" borderId="0" xfId="0" applyNumberFormat="1" applyFont="1"/>
    <xf numFmtId="0" fontId="27" fillId="0" borderId="1" xfId="0" applyFont="1" applyFill="1" applyBorder="1"/>
    <xf numFmtId="0" fontId="3" fillId="0" borderId="1" xfId="0" applyFont="1" applyBorder="1" applyAlignment="1">
      <alignment horizontal="center"/>
    </xf>
    <xf numFmtId="0" fontId="30" fillId="0" borderId="0" xfId="0" applyFont="1"/>
    <xf numFmtId="9" fontId="30" fillId="0" borderId="1" xfId="8" applyFont="1" applyBorder="1" applyAlignment="1"/>
    <xf numFmtId="9" fontId="17" fillId="0" borderId="1" xfId="0" applyNumberFormat="1" applyFont="1" applyBorder="1" applyAlignment="1"/>
    <xf numFmtId="9" fontId="31" fillId="0" borderId="1" xfId="8" applyFont="1" applyBorder="1" applyAlignment="1"/>
    <xf numFmtId="0" fontId="0" fillId="0" borderId="1" xfId="0" applyBorder="1"/>
    <xf numFmtId="165" fontId="0" fillId="0" borderId="0" xfId="0" applyNumberFormat="1"/>
    <xf numFmtId="3" fontId="22" fillId="0" borderId="1" xfId="3" applyNumberFormat="1" applyFont="1" applyBorder="1" applyAlignment="1">
      <alignment horizontal="center"/>
    </xf>
    <xf numFmtId="1" fontId="5" fillId="0" borderId="1" xfId="0" applyNumberFormat="1" applyFont="1" applyBorder="1"/>
    <xf numFmtId="3" fontId="0" fillId="0" borderId="0" xfId="0" applyNumberFormat="1" applyAlignment="1">
      <alignment horizontal="center"/>
    </xf>
    <xf numFmtId="0" fontId="2" fillId="0" borderId="0" xfId="0" applyFont="1" applyAlignment="1">
      <alignment horizontal="center"/>
    </xf>
    <xf numFmtId="3" fontId="2" fillId="0" borderId="0" xfId="0" applyNumberFormat="1" applyFont="1"/>
    <xf numFmtId="3" fontId="5" fillId="0" borderId="0" xfId="0" applyNumberFormat="1" applyFont="1" applyAlignment="1">
      <alignment horizontal="center"/>
    </xf>
    <xf numFmtId="0" fontId="2" fillId="0" borderId="2" xfId="0" applyFont="1" applyBorder="1" applyAlignment="1">
      <alignment horizontal="center"/>
    </xf>
    <xf numFmtId="3" fontId="2" fillId="0" borderId="0" xfId="0" applyNumberFormat="1" applyFont="1" applyAlignment="1">
      <alignment horizontal="center"/>
    </xf>
    <xf numFmtId="0" fontId="2" fillId="0" borderId="2" xfId="0" applyFont="1" applyBorder="1"/>
    <xf numFmtId="3" fontId="5" fillId="0" borderId="0" xfId="0" applyNumberFormat="1" applyFont="1"/>
    <xf numFmtId="0" fontId="2" fillId="0" borderId="2" xfId="0" applyFont="1" applyFill="1" applyBorder="1"/>
    <xf numFmtId="0" fontId="5" fillId="0" borderId="0" xfId="0" applyFont="1" applyBorder="1"/>
    <xf numFmtId="0" fontId="2" fillId="0" borderId="0" xfId="0" applyFont="1" applyBorder="1"/>
    <xf numFmtId="3" fontId="5" fillId="0" borderId="0" xfId="0" applyNumberFormat="1" applyFont="1" applyBorder="1"/>
    <xf numFmtId="0" fontId="3" fillId="0" borderId="0" xfId="11" applyFont="1"/>
    <xf numFmtId="0" fontId="2" fillId="0" borderId="5" xfId="0" applyFont="1" applyBorder="1"/>
    <xf numFmtId="0" fontId="2" fillId="0" borderId="9" xfId="0" applyFont="1" applyFill="1" applyBorder="1"/>
    <xf numFmtId="0" fontId="2" fillId="0" borderId="9" xfId="0" applyFont="1" applyBorder="1"/>
    <xf numFmtId="165" fontId="5" fillId="0" borderId="0" xfId="0" applyNumberFormat="1" applyFont="1"/>
    <xf numFmtId="3" fontId="3" fillId="0" borderId="4" xfId="1" applyNumberFormat="1" applyFont="1" applyBorder="1" applyAlignment="1">
      <alignment horizontal="right"/>
    </xf>
    <xf numFmtId="3" fontId="3" fillId="0" borderId="1" xfId="1" applyNumberFormat="1" applyFont="1" applyBorder="1" applyAlignment="1">
      <alignment horizontal="right"/>
    </xf>
    <xf numFmtId="3" fontId="3" fillId="0" borderId="18" xfId="1" applyNumberFormat="1" applyFont="1" applyBorder="1" applyAlignment="1">
      <alignment horizontal="right"/>
    </xf>
    <xf numFmtId="3" fontId="3" fillId="0" borderId="19" xfId="1" applyNumberFormat="1" applyFont="1" applyBorder="1" applyAlignment="1">
      <alignment horizontal="right"/>
    </xf>
    <xf numFmtId="3" fontId="3" fillId="0" borderId="20" xfId="1" applyNumberFormat="1" applyFont="1" applyBorder="1" applyAlignment="1">
      <alignment horizontal="right"/>
    </xf>
    <xf numFmtId="3" fontId="3" fillId="0" borderId="21" xfId="1" applyNumberFormat="1" applyFont="1" applyBorder="1" applyAlignment="1">
      <alignment horizontal="right"/>
    </xf>
    <xf numFmtId="0" fontId="3" fillId="0" borderId="26" xfId="0" applyFont="1" applyBorder="1" applyAlignment="1">
      <alignment horizontal="right"/>
    </xf>
    <xf numFmtId="3" fontId="3" fillId="0" borderId="22" xfId="1" applyNumberFormat="1" applyFont="1" applyBorder="1" applyAlignment="1">
      <alignment horizontal="right"/>
    </xf>
    <xf numFmtId="3" fontId="3" fillId="0" borderId="11" xfId="1" applyNumberFormat="1" applyFont="1" applyBorder="1" applyAlignment="1">
      <alignment horizontal="right"/>
    </xf>
    <xf numFmtId="3" fontId="3" fillId="0" borderId="23" xfId="1" applyNumberFormat="1" applyFont="1" applyBorder="1" applyAlignment="1">
      <alignment horizontal="right"/>
    </xf>
    <xf numFmtId="0" fontId="2" fillId="0" borderId="27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6" xfId="0" applyFont="1" applyBorder="1"/>
    <xf numFmtId="0" fontId="2" fillId="0" borderId="26" xfId="0" applyFont="1" applyFill="1" applyBorder="1"/>
    <xf numFmtId="0" fontId="2" fillId="0" borderId="28" xfId="0" applyFont="1" applyBorder="1"/>
    <xf numFmtId="0" fontId="2" fillId="0" borderId="29" xfId="0" applyFont="1" applyBorder="1"/>
    <xf numFmtId="3" fontId="17" fillId="0" borderId="1" xfId="0" applyNumberFormat="1" applyFont="1" applyBorder="1" applyAlignment="1">
      <alignment horizontal="right"/>
    </xf>
    <xf numFmtId="3" fontId="3" fillId="0" borderId="1" xfId="0" applyNumberFormat="1" applyFont="1" applyBorder="1" applyAlignment="1">
      <alignment horizontal="right"/>
    </xf>
    <xf numFmtId="3" fontId="17" fillId="0" borderId="4" xfId="0" applyNumberFormat="1" applyFont="1" applyBorder="1" applyAlignment="1">
      <alignment horizontal="right"/>
    </xf>
    <xf numFmtId="3" fontId="17" fillId="0" borderId="18" xfId="0" applyNumberFormat="1" applyFont="1" applyBorder="1" applyAlignment="1">
      <alignment horizontal="right"/>
    </xf>
    <xf numFmtId="3" fontId="17" fillId="0" borderId="19" xfId="0" applyNumberFormat="1" applyFont="1" applyBorder="1" applyAlignment="1">
      <alignment horizontal="right"/>
    </xf>
    <xf numFmtId="3" fontId="17" fillId="0" borderId="20" xfId="0" applyNumberFormat="1" applyFont="1" applyBorder="1" applyAlignment="1">
      <alignment horizontal="right"/>
    </xf>
    <xf numFmtId="3" fontId="3" fillId="0" borderId="21" xfId="0" applyNumberFormat="1" applyFont="1" applyBorder="1" applyAlignment="1">
      <alignment horizontal="right"/>
    </xf>
    <xf numFmtId="3" fontId="17" fillId="0" borderId="21" xfId="0" applyNumberFormat="1" applyFont="1" applyBorder="1" applyAlignment="1">
      <alignment horizontal="right"/>
    </xf>
    <xf numFmtId="3" fontId="17" fillId="0" borderId="22" xfId="0" applyNumberFormat="1" applyFont="1" applyBorder="1" applyAlignment="1">
      <alignment horizontal="right"/>
    </xf>
    <xf numFmtId="3" fontId="3" fillId="0" borderId="11" xfId="0" applyNumberFormat="1" applyFont="1" applyBorder="1" applyAlignment="1">
      <alignment horizontal="right"/>
    </xf>
    <xf numFmtId="3" fontId="3" fillId="0" borderId="23" xfId="0" applyNumberFormat="1" applyFont="1" applyBorder="1" applyAlignment="1">
      <alignment horizontal="right"/>
    </xf>
    <xf numFmtId="3" fontId="34" fillId="0" borderId="1" xfId="0" applyNumberFormat="1" applyFont="1" applyBorder="1" applyAlignment="1">
      <alignment horizontal="right"/>
    </xf>
    <xf numFmtId="3" fontId="34" fillId="0" borderId="4" xfId="0" applyNumberFormat="1" applyFont="1" applyBorder="1" applyAlignment="1">
      <alignment horizontal="right"/>
    </xf>
    <xf numFmtId="3" fontId="34" fillId="0" borderId="18" xfId="0" applyNumberFormat="1" applyFont="1" applyBorder="1" applyAlignment="1">
      <alignment horizontal="right"/>
    </xf>
    <xf numFmtId="3" fontId="34" fillId="0" borderId="19" xfId="0" applyNumberFormat="1" applyFont="1" applyBorder="1" applyAlignment="1">
      <alignment horizontal="right"/>
    </xf>
    <xf numFmtId="3" fontId="34" fillId="0" borderId="20" xfId="0" applyNumberFormat="1" applyFont="1" applyBorder="1" applyAlignment="1">
      <alignment horizontal="right"/>
    </xf>
    <xf numFmtId="3" fontId="34" fillId="0" borderId="21" xfId="0" applyNumberFormat="1" applyFont="1" applyBorder="1" applyAlignment="1">
      <alignment horizontal="right"/>
    </xf>
    <xf numFmtId="3" fontId="34" fillId="0" borderId="22" xfId="0" applyNumberFormat="1" applyFont="1" applyBorder="1" applyAlignment="1">
      <alignment horizontal="right"/>
    </xf>
    <xf numFmtId="3" fontId="34" fillId="0" borderId="11" xfId="0" applyNumberFormat="1" applyFont="1" applyBorder="1" applyAlignment="1">
      <alignment horizontal="right"/>
    </xf>
    <xf numFmtId="3" fontId="34" fillId="0" borderId="23" xfId="0" applyNumberFormat="1" applyFont="1" applyBorder="1" applyAlignment="1">
      <alignment horizontal="right"/>
    </xf>
    <xf numFmtId="3" fontId="5" fillId="0" borderId="1" xfId="0" applyNumberFormat="1" applyFont="1" applyBorder="1" applyAlignment="1">
      <alignment horizontal="right"/>
    </xf>
    <xf numFmtId="0" fontId="2" fillId="0" borderId="12" xfId="0" applyFont="1" applyBorder="1" applyAlignment="1">
      <alignment horizontal="center"/>
    </xf>
    <xf numFmtId="3" fontId="5" fillId="0" borderId="4" xfId="0" applyNumberFormat="1" applyFont="1" applyBorder="1" applyAlignment="1">
      <alignment horizontal="right"/>
    </xf>
    <xf numFmtId="3" fontId="5" fillId="0" borderId="18" xfId="0" applyNumberFormat="1" applyFont="1" applyBorder="1" applyAlignment="1">
      <alignment horizontal="right"/>
    </xf>
    <xf numFmtId="3" fontId="5" fillId="0" borderId="19" xfId="0" applyNumberFormat="1" applyFont="1" applyBorder="1" applyAlignment="1">
      <alignment horizontal="right"/>
    </xf>
    <xf numFmtId="3" fontId="5" fillId="0" borderId="20" xfId="0" applyNumberFormat="1" applyFont="1" applyBorder="1" applyAlignment="1">
      <alignment horizontal="right"/>
    </xf>
    <xf numFmtId="3" fontId="5" fillId="0" borderId="21" xfId="0" applyNumberFormat="1" applyFont="1" applyBorder="1" applyAlignment="1">
      <alignment horizontal="right"/>
    </xf>
    <xf numFmtId="3" fontId="5" fillId="0" borderId="22" xfId="0" applyNumberFormat="1" applyFont="1" applyBorder="1" applyAlignment="1">
      <alignment horizontal="right"/>
    </xf>
    <xf numFmtId="3" fontId="5" fillId="0" borderId="11" xfId="0" applyNumberFormat="1" applyFont="1" applyBorder="1" applyAlignment="1">
      <alignment horizontal="right"/>
    </xf>
    <xf numFmtId="3" fontId="5" fillId="0" borderId="23" xfId="0" applyNumberFormat="1" applyFont="1" applyBorder="1" applyAlignment="1">
      <alignment horizontal="right"/>
    </xf>
    <xf numFmtId="0" fontId="2" fillId="0" borderId="27" xfId="0" applyFont="1" applyBorder="1"/>
    <xf numFmtId="3" fontId="3" fillId="0" borderId="4" xfId="0" applyNumberFormat="1" applyFont="1" applyBorder="1" applyAlignment="1">
      <alignment horizontal="right"/>
    </xf>
    <xf numFmtId="3" fontId="3" fillId="0" borderId="18" xfId="0" applyNumberFormat="1" applyFont="1" applyBorder="1" applyAlignment="1">
      <alignment horizontal="right"/>
    </xf>
    <xf numFmtId="3" fontId="3" fillId="0" borderId="19" xfId="0" applyNumberFormat="1" applyFont="1" applyBorder="1" applyAlignment="1">
      <alignment horizontal="right"/>
    </xf>
    <xf numFmtId="3" fontId="3" fillId="0" borderId="20" xfId="0" applyNumberFormat="1" applyFont="1" applyBorder="1" applyAlignment="1">
      <alignment horizontal="right"/>
    </xf>
    <xf numFmtId="3" fontId="3" fillId="0" borderId="22" xfId="0" applyNumberFormat="1" applyFont="1" applyBorder="1" applyAlignment="1">
      <alignment horizontal="right"/>
    </xf>
    <xf numFmtId="0" fontId="2" fillId="0" borderId="17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3" fillId="0" borderId="0" xfId="0" applyFont="1"/>
    <xf numFmtId="0" fontId="17" fillId="0" borderId="0" xfId="0" applyFont="1"/>
    <xf numFmtId="3" fontId="3" fillId="0" borderId="4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3" fillId="0" borderId="20" xfId="0" applyNumberFormat="1" applyFont="1" applyBorder="1" applyAlignment="1">
      <alignment horizontal="center"/>
    </xf>
    <xf numFmtId="3" fontId="3" fillId="0" borderId="21" xfId="0" applyNumberFormat="1" applyFont="1" applyBorder="1" applyAlignment="1">
      <alignment horizontal="center"/>
    </xf>
    <xf numFmtId="3" fontId="3" fillId="0" borderId="22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3" fontId="3" fillId="0" borderId="23" xfId="0" applyNumberFormat="1" applyFont="1" applyBorder="1" applyAlignment="1">
      <alignment horizontal="center"/>
    </xf>
    <xf numFmtId="3" fontId="2" fillId="0" borderId="26" xfId="0" applyNumberFormat="1" applyFont="1" applyBorder="1" applyAlignment="1">
      <alignment horizontal="center"/>
    </xf>
    <xf numFmtId="0" fontId="3" fillId="0" borderId="0" xfId="0" applyFont="1" applyBorder="1" applyAlignment="1"/>
    <xf numFmtId="0" fontId="3" fillId="0" borderId="0" xfId="0" applyFont="1" applyBorder="1" applyAlignment="1">
      <alignment horizontal="center"/>
    </xf>
    <xf numFmtId="1" fontId="4" fillId="0" borderId="17" xfId="0" applyNumberFormat="1" applyFont="1" applyBorder="1" applyAlignment="1">
      <alignment horizontal="center"/>
    </xf>
    <xf numFmtId="1" fontId="4" fillId="0" borderId="13" xfId="0" applyNumberFormat="1" applyFont="1" applyBorder="1" applyAlignment="1">
      <alignment horizontal="center"/>
    </xf>
    <xf numFmtId="1" fontId="4" fillId="0" borderId="14" xfId="0" applyNumberFormat="1" applyFont="1" applyBorder="1" applyAlignment="1">
      <alignment horizontal="center"/>
    </xf>
    <xf numFmtId="0" fontId="4" fillId="0" borderId="17" xfId="0" applyNumberFormat="1" applyFont="1" applyBorder="1" applyAlignment="1">
      <alignment horizontal="center"/>
    </xf>
    <xf numFmtId="0" fontId="4" fillId="0" borderId="14" xfId="0" applyNumberFormat="1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3" fontId="3" fillId="0" borderId="34" xfId="0" applyNumberFormat="1" applyFont="1" applyBorder="1" applyAlignment="1">
      <alignment horizontal="center"/>
    </xf>
    <xf numFmtId="0" fontId="2" fillId="0" borderId="35" xfId="0" applyFont="1" applyBorder="1"/>
    <xf numFmtId="0" fontId="2" fillId="0" borderId="36" xfId="0" applyFont="1" applyBorder="1"/>
    <xf numFmtId="0" fontId="2" fillId="0" borderId="36" xfId="0" applyFont="1" applyFill="1" applyBorder="1"/>
    <xf numFmtId="0" fontId="2" fillId="0" borderId="37" xfId="0" applyFont="1" applyBorder="1"/>
    <xf numFmtId="0" fontId="2" fillId="0" borderId="38" xfId="0" applyFont="1" applyBorder="1"/>
    <xf numFmtId="3" fontId="3" fillId="0" borderId="39" xfId="0" applyNumberFormat="1" applyFont="1" applyBorder="1" applyAlignment="1">
      <alignment horizontal="center"/>
    </xf>
    <xf numFmtId="0" fontId="2" fillId="0" borderId="40" xfId="0" applyFont="1" applyBorder="1" applyAlignment="1">
      <alignment horizontal="center"/>
    </xf>
    <xf numFmtId="3" fontId="3" fillId="0" borderId="41" xfId="0" applyNumberFormat="1" applyFont="1" applyBorder="1" applyAlignment="1">
      <alignment horizontal="center"/>
    </xf>
    <xf numFmtId="3" fontId="3" fillId="0" borderId="42" xfId="0" applyNumberFormat="1" applyFont="1" applyBorder="1" applyAlignment="1">
      <alignment horizontal="center"/>
    </xf>
    <xf numFmtId="3" fontId="3" fillId="0" borderId="43" xfId="0" applyNumberFormat="1" applyFont="1" applyBorder="1" applyAlignment="1">
      <alignment horizontal="center"/>
    </xf>
    <xf numFmtId="3" fontId="3" fillId="0" borderId="45" xfId="0" applyNumberFormat="1" applyFont="1" applyBorder="1" applyAlignment="1">
      <alignment horizontal="center"/>
    </xf>
    <xf numFmtId="9" fontId="5" fillId="0" borderId="18" xfId="0" applyNumberFormat="1" applyFont="1" applyBorder="1" applyAlignment="1">
      <alignment horizontal="right"/>
    </xf>
    <xf numFmtId="9" fontId="5" fillId="0" borderId="19" xfId="0" applyNumberFormat="1" applyFont="1" applyBorder="1" applyAlignment="1">
      <alignment horizontal="right"/>
    </xf>
    <xf numFmtId="9" fontId="5" fillId="0" borderId="20" xfId="0" applyNumberFormat="1" applyFont="1" applyBorder="1" applyAlignment="1">
      <alignment horizontal="right"/>
    </xf>
    <xf numFmtId="9" fontId="5" fillId="0" borderId="21" xfId="0" applyNumberFormat="1" applyFont="1" applyBorder="1" applyAlignment="1">
      <alignment horizontal="right"/>
    </xf>
    <xf numFmtId="9" fontId="5" fillId="0" borderId="22" xfId="0" applyNumberFormat="1" applyFont="1" applyBorder="1" applyAlignment="1">
      <alignment horizontal="right"/>
    </xf>
    <xf numFmtId="9" fontId="5" fillId="0" borderId="23" xfId="0" applyNumberFormat="1" applyFont="1" applyBorder="1" applyAlignment="1">
      <alignment horizontal="right"/>
    </xf>
    <xf numFmtId="0" fontId="2" fillId="0" borderId="17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3" fontId="3" fillId="0" borderId="46" xfId="0" applyNumberFormat="1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0" xfId="0" applyFont="1" applyFill="1"/>
    <xf numFmtId="0" fontId="2" fillId="0" borderId="17" xfId="0" applyFont="1" applyFill="1" applyBorder="1" applyAlignment="1">
      <alignment horizontal="center"/>
    </xf>
    <xf numFmtId="3" fontId="3" fillId="0" borderId="20" xfId="0" applyNumberFormat="1" applyFont="1" applyFill="1" applyBorder="1" applyAlignment="1">
      <alignment horizontal="center"/>
    </xf>
    <xf numFmtId="3" fontId="3" fillId="0" borderId="1" xfId="0" applyNumberFormat="1" applyFont="1" applyFill="1" applyBorder="1" applyAlignment="1">
      <alignment horizontal="center"/>
    </xf>
    <xf numFmtId="3" fontId="3" fillId="0" borderId="22" xfId="0" applyNumberFormat="1" applyFont="1" applyFill="1" applyBorder="1" applyAlignment="1">
      <alignment horizontal="center"/>
    </xf>
    <xf numFmtId="0" fontId="5" fillId="0" borderId="0" xfId="0" applyFont="1" applyFill="1"/>
    <xf numFmtId="9" fontId="5" fillId="0" borderId="47" xfId="0" applyNumberFormat="1" applyFont="1" applyBorder="1" applyAlignment="1">
      <alignment horizontal="right"/>
    </xf>
    <xf numFmtId="9" fontId="5" fillId="0" borderId="48" xfId="0" applyNumberFormat="1" applyFont="1" applyBorder="1" applyAlignment="1">
      <alignment horizontal="right"/>
    </xf>
    <xf numFmtId="9" fontId="5" fillId="0" borderId="49" xfId="0" applyNumberFormat="1" applyFont="1" applyBorder="1" applyAlignment="1">
      <alignment horizontal="right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164" fontId="2" fillId="0" borderId="12" xfId="0" applyNumberFormat="1" applyFont="1" applyBorder="1" applyAlignment="1">
      <alignment horizontal="center" wrapText="1"/>
    </xf>
    <xf numFmtId="164" fontId="2" fillId="0" borderId="31" xfId="0" applyNumberFormat="1" applyFont="1" applyBorder="1" applyAlignment="1">
      <alignment horizontal="center" wrapText="1"/>
    </xf>
    <xf numFmtId="164" fontId="2" fillId="0" borderId="32" xfId="0" applyNumberFormat="1" applyFont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2" fillId="0" borderId="44" xfId="0" applyFont="1" applyBorder="1" applyAlignment="1">
      <alignment horizontal="center"/>
    </xf>
    <xf numFmtId="0" fontId="2" fillId="0" borderId="40" xfId="0" applyFont="1" applyBorder="1" applyAlignment="1">
      <alignment horizontal="center"/>
    </xf>
  </cellXfs>
  <cellStyles count="56">
    <cellStyle name="Comma" xfId="3" builtinId="3"/>
    <cellStyle name="Comma 2" xfId="7"/>
    <cellStyle name="Comma 2 2" xfId="16"/>
    <cellStyle name="Comma 2 2 2" xfId="29"/>
    <cellStyle name="Comma 2 3" xfId="28"/>
    <cellStyle name="Comma 2 4" xfId="35"/>
    <cellStyle name="Comma 2 5" xfId="33"/>
    <cellStyle name="Comma 2 5 2" xfId="43"/>
    <cellStyle name="Comma 2 6" xfId="39"/>
    <cellStyle name="Comma 2 7" xfId="49"/>
    <cellStyle name="Comma 2 8" xfId="51"/>
    <cellStyle name="Comma 3" xfId="9"/>
    <cellStyle name="Comma 3 2" xfId="13"/>
    <cellStyle name="Comma 3 2 2" xfId="30"/>
    <cellStyle name="Comma 4" xfId="17"/>
    <cellStyle name="Comma 4 2" xfId="41"/>
    <cellStyle name="Comma 5" xfId="46"/>
    <cellStyle name="Comma 5 2" xfId="52"/>
    <cellStyle name="Comma 6" xfId="55"/>
    <cellStyle name="Normal" xfId="0" builtinId="0"/>
    <cellStyle name="Normal 10" xfId="24"/>
    <cellStyle name="Normal 11" xfId="26"/>
    <cellStyle name="Normal 11 2" xfId="36"/>
    <cellStyle name="Normal 12" xfId="47"/>
    <cellStyle name="Normal 12 2" xfId="53"/>
    <cellStyle name="Normal 13" xfId="54"/>
    <cellStyle name="Normal 2" xfId="4"/>
    <cellStyle name="Normal 2 2" xfId="6"/>
    <cellStyle name="Normal 2 2 2" xfId="27"/>
    <cellStyle name="Normal 2 2 3" xfId="22"/>
    <cellStyle name="Normal 2 3" xfId="10"/>
    <cellStyle name="Normal 2 4" xfId="15"/>
    <cellStyle name="Normal 2 5" xfId="34"/>
    <cellStyle name="Normal 2 6" xfId="32"/>
    <cellStyle name="Normal 2 6 2" xfId="42"/>
    <cellStyle name="Normal 2 7" xfId="38"/>
    <cellStyle name="Normal 2 8" xfId="48"/>
    <cellStyle name="Normal 2 9" xfId="50"/>
    <cellStyle name="Normal 3" xfId="1"/>
    <cellStyle name="Normal 4" xfId="2"/>
    <cellStyle name="Normal 5" xfId="5"/>
    <cellStyle name="Normal 5 2" xfId="11"/>
    <cellStyle name="Normal 5 3" xfId="20"/>
    <cellStyle name="Normal 6" xfId="12"/>
    <cellStyle name="Normal 6 2" xfId="14"/>
    <cellStyle name="Normal 6 2 2" xfId="31"/>
    <cellStyle name="Normal 7" xfId="18"/>
    <cellStyle name="Normal 7 2" xfId="21"/>
    <cellStyle name="Normal 7 3" xfId="37"/>
    <cellStyle name="Normal 7 3 2" xfId="44"/>
    <cellStyle name="Normal 7 4" xfId="40"/>
    <cellStyle name="Normal 7 4 2" xfId="45"/>
    <cellStyle name="Normal 8" xfId="23"/>
    <cellStyle name="Normal 9" xfId="19"/>
    <cellStyle name="Percent" xfId="8" builtinId="5"/>
    <cellStyle name="Text_e" xfId="25"/>
  </cellStyles>
  <dxfs count="44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.xml"/><Relationship Id="rId32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Relationship Id="rId30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stherS/AppData/Local/Microsoft/Windows/Temporary%20Internet%20Files/Content.Outlook/8NMO2UWE/&#1497;&#1506;&#1500;/&#1488;&#1512;&#1510;&#1493;&#1514;%202014/&#1491;&#1510;&#1502;&#1489;&#1512;/&#1488;&#1512;&#1510;&#1493;&#1514;%202014%20&#1514;&#1497;&#1497;&#1512;&#1497;&#1501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yaelt/Desktop/&#1497;&#1506;&#1500;/&#1488;&#1512;&#1510;&#1493;&#1514;%202014/&#1491;&#1510;&#1502;&#1489;&#1512;/&#1488;&#1512;&#1510;&#1493;&#1514;%202014%20&#1514;&#1497;&#1497;&#1512;&#1497;&#150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ינואר"/>
      <sheetName val="פברואר"/>
      <sheetName val="מרץ"/>
      <sheetName val="אפריל"/>
      <sheetName val="מאי"/>
      <sheetName val="יוני"/>
      <sheetName val="יולי"/>
      <sheetName val="אוגוסט"/>
      <sheetName val="ספטמבר"/>
      <sheetName val="אוקטובר"/>
      <sheetName val="נובמבר"/>
      <sheetName val="דצמבר"/>
      <sheetName val="גיליון1"/>
      <sheetName val="גיליון2"/>
    </sheetNames>
    <sheetDataSet>
      <sheetData sheetId="0">
        <row r="69">
          <cell r="D69">
            <v>234</v>
          </cell>
        </row>
        <row r="70">
          <cell r="D70">
            <v>114</v>
          </cell>
        </row>
        <row r="71">
          <cell r="D71">
            <v>309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ינואר"/>
      <sheetName val="פברואר"/>
      <sheetName val="מרץ"/>
      <sheetName val="אפריל"/>
      <sheetName val="מאי"/>
      <sheetName val="יוני"/>
      <sheetName val="יולי"/>
      <sheetName val="אוגוסט"/>
      <sheetName val="ספטמבר"/>
      <sheetName val="אוקטובר"/>
      <sheetName val="נובמבר"/>
      <sheetName val="דצמבר"/>
      <sheetName val="גיליון1"/>
      <sheetName val="גיליון2"/>
    </sheetNames>
    <sheetDataSet>
      <sheetData sheetId="0"/>
      <sheetData sheetId="1">
        <row r="62">
          <cell r="G62">
            <v>805</v>
          </cell>
        </row>
        <row r="69">
          <cell r="H69">
            <v>579</v>
          </cell>
        </row>
        <row r="70">
          <cell r="H70">
            <v>350</v>
          </cell>
        </row>
        <row r="71">
          <cell r="H71">
            <v>519</v>
          </cell>
        </row>
      </sheetData>
      <sheetData sheetId="2">
        <row r="69">
          <cell r="H69">
            <v>1110</v>
          </cell>
        </row>
        <row r="70">
          <cell r="H70">
            <v>601</v>
          </cell>
        </row>
        <row r="71">
          <cell r="H71">
            <v>769</v>
          </cell>
        </row>
      </sheetData>
      <sheetData sheetId="3">
        <row r="5">
          <cell r="H5">
            <v>902627</v>
          </cell>
        </row>
        <row r="6">
          <cell r="H6">
            <v>80443</v>
          </cell>
        </row>
        <row r="8">
          <cell r="H8">
            <v>62843</v>
          </cell>
        </row>
        <row r="9">
          <cell r="H9">
            <v>12488</v>
          </cell>
        </row>
        <row r="10">
          <cell r="H10">
            <v>3125</v>
          </cell>
        </row>
        <row r="11">
          <cell r="H11">
            <v>11311</v>
          </cell>
        </row>
        <row r="12">
          <cell r="H12">
            <v>1302</v>
          </cell>
        </row>
        <row r="13">
          <cell r="H13">
            <v>7440</v>
          </cell>
        </row>
        <row r="14">
          <cell r="H14">
            <v>4418</v>
          </cell>
        </row>
        <row r="15">
          <cell r="H15">
            <v>2202</v>
          </cell>
        </row>
        <row r="16">
          <cell r="H16">
            <v>12510</v>
          </cell>
        </row>
        <row r="17">
          <cell r="H17">
            <v>2817</v>
          </cell>
        </row>
        <row r="18">
          <cell r="H18">
            <v>1684</v>
          </cell>
        </row>
        <row r="19">
          <cell r="H19">
            <v>3546</v>
          </cell>
        </row>
        <row r="21">
          <cell r="H21">
            <v>17600</v>
          </cell>
        </row>
        <row r="22">
          <cell r="H22">
            <v>2294</v>
          </cell>
        </row>
        <row r="23">
          <cell r="H23">
            <v>7120</v>
          </cell>
        </row>
        <row r="24">
          <cell r="H24">
            <v>4919</v>
          </cell>
        </row>
        <row r="25">
          <cell r="H25">
            <v>3267</v>
          </cell>
        </row>
        <row r="27">
          <cell r="H27">
            <v>20114</v>
          </cell>
        </row>
        <row r="28">
          <cell r="H28">
            <v>6599</v>
          </cell>
        </row>
        <row r="29">
          <cell r="H29">
            <v>3122</v>
          </cell>
        </row>
        <row r="30">
          <cell r="H30">
            <v>704</v>
          </cell>
        </row>
        <row r="31">
          <cell r="H31">
            <v>5535</v>
          </cell>
        </row>
        <row r="32">
          <cell r="H32">
            <v>345</v>
          </cell>
        </row>
        <row r="33">
          <cell r="H33">
            <v>3809</v>
          </cell>
        </row>
        <row r="35">
          <cell r="H35">
            <v>545272</v>
          </cell>
        </row>
        <row r="36">
          <cell r="H36">
            <v>26796</v>
          </cell>
        </row>
        <row r="37">
          <cell r="H37">
            <v>6903</v>
          </cell>
        </row>
        <row r="38">
          <cell r="H38">
            <v>7544</v>
          </cell>
        </row>
        <row r="39">
          <cell r="H39">
            <v>5652</v>
          </cell>
        </row>
        <row r="40">
          <cell r="H40">
            <v>6626</v>
          </cell>
        </row>
        <row r="41">
          <cell r="H41">
            <v>54272</v>
          </cell>
        </row>
        <row r="42">
          <cell r="H42">
            <v>2409</v>
          </cell>
        </row>
        <row r="43">
          <cell r="H43">
            <v>18645</v>
          </cell>
        </row>
        <row r="44">
          <cell r="H44">
            <v>10291</v>
          </cell>
        </row>
        <row r="45">
          <cell r="H45">
            <v>78263</v>
          </cell>
        </row>
        <row r="46">
          <cell r="H46">
            <v>35353</v>
          </cell>
        </row>
        <row r="47">
          <cell r="H47">
            <v>11599</v>
          </cell>
        </row>
        <row r="48">
          <cell r="H48">
            <v>50248</v>
          </cell>
        </row>
        <row r="49">
          <cell r="H49">
            <v>10069</v>
          </cell>
        </row>
        <row r="50">
          <cell r="H50">
            <v>13588</v>
          </cell>
        </row>
        <row r="51">
          <cell r="H51">
            <v>2251</v>
          </cell>
        </row>
        <row r="53">
          <cell r="H53">
            <v>161115</v>
          </cell>
        </row>
        <row r="54">
          <cell r="H54">
            <v>122934</v>
          </cell>
        </row>
        <row r="55">
          <cell r="H55">
            <v>29950</v>
          </cell>
        </row>
        <row r="56">
          <cell r="H56">
            <v>3364</v>
          </cell>
        </row>
        <row r="57">
          <cell r="H57">
            <v>917</v>
          </cell>
        </row>
        <row r="58">
          <cell r="H58">
            <v>907</v>
          </cell>
        </row>
        <row r="59">
          <cell r="H59">
            <v>2065</v>
          </cell>
        </row>
        <row r="60">
          <cell r="H60">
            <v>978</v>
          </cell>
        </row>
        <row r="62">
          <cell r="H62">
            <v>1476</v>
          </cell>
        </row>
        <row r="63">
          <cell r="H63">
            <v>796</v>
          </cell>
        </row>
        <row r="64">
          <cell r="H64">
            <v>1633</v>
          </cell>
        </row>
        <row r="65">
          <cell r="H65">
            <v>1506</v>
          </cell>
        </row>
        <row r="67">
          <cell r="H67">
            <v>28816</v>
          </cell>
        </row>
        <row r="68">
          <cell r="H68">
            <v>4471</v>
          </cell>
        </row>
        <row r="69">
          <cell r="H69">
            <v>1614</v>
          </cell>
        </row>
        <row r="70">
          <cell r="H70">
            <v>822</v>
          </cell>
        </row>
        <row r="71">
          <cell r="H71">
            <v>1382</v>
          </cell>
        </row>
        <row r="72">
          <cell r="H72">
            <v>10203</v>
          </cell>
        </row>
        <row r="73">
          <cell r="H73">
            <v>1915</v>
          </cell>
        </row>
        <row r="74">
          <cell r="H74">
            <v>5312</v>
          </cell>
        </row>
        <row r="75">
          <cell r="H75">
            <v>3503</v>
          </cell>
        </row>
        <row r="76">
          <cell r="H76">
            <v>5208</v>
          </cell>
        </row>
        <row r="79">
          <cell r="H79">
            <v>242812</v>
          </cell>
        </row>
        <row r="80">
          <cell r="H80">
            <v>185063</v>
          </cell>
        </row>
        <row r="81">
          <cell r="H81">
            <v>18879</v>
          </cell>
        </row>
        <row r="82">
          <cell r="H82">
            <v>5049</v>
          </cell>
        </row>
        <row r="83">
          <cell r="H83">
            <v>33821</v>
          </cell>
        </row>
        <row r="84">
          <cell r="H84">
            <v>783</v>
          </cell>
        </row>
        <row r="85">
          <cell r="H85">
            <v>9415</v>
          </cell>
        </row>
        <row r="86">
          <cell r="H86">
            <v>13767</v>
          </cell>
        </row>
        <row r="87">
          <cell r="H87">
            <v>1842</v>
          </cell>
        </row>
        <row r="88">
          <cell r="H88">
            <v>2468</v>
          </cell>
        </row>
        <row r="89">
          <cell r="H89">
            <v>715</v>
          </cell>
        </row>
        <row r="91">
          <cell r="H91">
            <v>9927</v>
          </cell>
        </row>
        <row r="92">
          <cell r="H92">
            <v>8645</v>
          </cell>
        </row>
        <row r="93">
          <cell r="H93">
            <v>1044</v>
          </cell>
        </row>
        <row r="94">
          <cell r="H94">
            <v>238</v>
          </cell>
        </row>
        <row r="96">
          <cell r="H96">
            <v>4059</v>
          </cell>
        </row>
      </sheetData>
      <sheetData sheetId="4"/>
      <sheetData sheetId="5"/>
      <sheetData sheetId="6"/>
      <sheetData sheetId="7">
        <row r="5">
          <cell r="G5">
            <v>2048152.9999999998</v>
          </cell>
        </row>
        <row r="6">
          <cell r="G6">
            <v>162656</v>
          </cell>
        </row>
        <row r="8">
          <cell r="G8">
            <v>119930</v>
          </cell>
        </row>
        <row r="9">
          <cell r="G9">
            <v>24075</v>
          </cell>
        </row>
        <row r="10">
          <cell r="G10">
            <v>5647</v>
          </cell>
        </row>
        <row r="11">
          <cell r="G11">
            <v>18751</v>
          </cell>
        </row>
        <row r="12">
          <cell r="G12">
            <v>3893</v>
          </cell>
        </row>
        <row r="13">
          <cell r="G13">
            <v>21419</v>
          </cell>
        </row>
        <row r="14">
          <cell r="G14">
            <v>9273</v>
          </cell>
        </row>
        <row r="15">
          <cell r="G15">
            <v>4499</v>
          </cell>
        </row>
        <row r="16">
          <cell r="G16">
            <v>17763</v>
          </cell>
        </row>
        <row r="17">
          <cell r="G17">
            <v>5459</v>
          </cell>
        </row>
        <row r="18">
          <cell r="G18">
            <v>2417</v>
          </cell>
        </row>
        <row r="19">
          <cell r="G19">
            <v>6734</v>
          </cell>
        </row>
        <row r="21">
          <cell r="G21">
            <v>42726</v>
          </cell>
        </row>
        <row r="22">
          <cell r="G22">
            <v>4477</v>
          </cell>
        </row>
        <row r="23">
          <cell r="G23">
            <v>17014</v>
          </cell>
        </row>
        <row r="24">
          <cell r="G24">
            <v>12219</v>
          </cell>
        </row>
        <row r="25">
          <cell r="G25">
            <v>9016</v>
          </cell>
        </row>
        <row r="27">
          <cell r="G27">
            <v>38635</v>
          </cell>
        </row>
        <row r="28">
          <cell r="G28">
            <v>12467</v>
          </cell>
        </row>
        <row r="29">
          <cell r="G29">
            <v>4827</v>
          </cell>
        </row>
        <row r="30">
          <cell r="G30">
            <v>2420</v>
          </cell>
        </row>
        <row r="31">
          <cell r="G31">
            <v>5685</v>
          </cell>
        </row>
        <row r="32">
          <cell r="G32">
            <v>2278</v>
          </cell>
        </row>
        <row r="33">
          <cell r="G33">
            <v>10958</v>
          </cell>
        </row>
        <row r="35">
          <cell r="G35">
            <v>1261923</v>
          </cell>
        </row>
        <row r="36">
          <cell r="G36">
            <v>55094</v>
          </cell>
        </row>
        <row r="37">
          <cell r="G37">
            <v>11845</v>
          </cell>
        </row>
        <row r="38">
          <cell r="G38">
            <v>17371</v>
          </cell>
        </row>
        <row r="39">
          <cell r="G39">
            <v>9239</v>
          </cell>
        </row>
        <row r="40">
          <cell r="G40">
            <v>16372</v>
          </cell>
        </row>
        <row r="41">
          <cell r="G41">
            <v>112260</v>
          </cell>
        </row>
        <row r="42">
          <cell r="G42">
            <v>5126</v>
          </cell>
        </row>
        <row r="43">
          <cell r="G43">
            <v>36923</v>
          </cell>
        </row>
        <row r="44">
          <cell r="G44">
            <v>22162</v>
          </cell>
        </row>
        <row r="45">
          <cell r="G45">
            <v>207258</v>
          </cell>
        </row>
        <row r="46">
          <cell r="G46">
            <v>80592</v>
          </cell>
        </row>
        <row r="47">
          <cell r="G47">
            <v>25570</v>
          </cell>
        </row>
        <row r="48">
          <cell r="G48">
            <v>116214</v>
          </cell>
        </row>
        <row r="49">
          <cell r="G49">
            <v>21085</v>
          </cell>
        </row>
        <row r="50">
          <cell r="G50">
            <v>34273</v>
          </cell>
        </row>
        <row r="51">
          <cell r="G51">
            <v>5701</v>
          </cell>
        </row>
        <row r="53">
          <cell r="G53">
            <v>380831</v>
          </cell>
        </row>
        <row r="54">
          <cell r="G54">
            <v>288003</v>
          </cell>
        </row>
        <row r="55">
          <cell r="G55">
            <v>71041</v>
          </cell>
        </row>
        <row r="56">
          <cell r="G56">
            <v>10744</v>
          </cell>
        </row>
        <row r="57">
          <cell r="G57">
            <v>2297</v>
          </cell>
        </row>
        <row r="58">
          <cell r="G58">
            <v>2165</v>
          </cell>
        </row>
        <row r="59">
          <cell r="G59">
            <v>5610</v>
          </cell>
        </row>
        <row r="60">
          <cell r="G60">
            <v>971</v>
          </cell>
        </row>
        <row r="62">
          <cell r="G62">
            <v>5865</v>
          </cell>
        </row>
        <row r="63">
          <cell r="G63">
            <v>2496</v>
          </cell>
        </row>
        <row r="64">
          <cell r="G64">
            <v>7147</v>
          </cell>
        </row>
        <row r="65">
          <cell r="G65">
            <v>3261</v>
          </cell>
        </row>
        <row r="67">
          <cell r="G67">
            <v>48498</v>
          </cell>
        </row>
        <row r="68">
          <cell r="G68">
            <v>11470</v>
          </cell>
        </row>
        <row r="69">
          <cell r="G69">
            <v>1663</v>
          </cell>
        </row>
        <row r="70">
          <cell r="G70">
            <v>3169</v>
          </cell>
        </row>
        <row r="71">
          <cell r="G71">
            <v>3417</v>
          </cell>
        </row>
        <row r="72">
          <cell r="G72">
            <v>30509</v>
          </cell>
        </row>
        <row r="73">
          <cell r="G73">
            <v>5510</v>
          </cell>
        </row>
        <row r="74">
          <cell r="G74">
            <v>12080</v>
          </cell>
        </row>
        <row r="75">
          <cell r="G75">
            <v>7732</v>
          </cell>
        </row>
        <row r="76">
          <cell r="G76">
            <v>12563</v>
          </cell>
        </row>
        <row r="77">
          <cell r="G77">
            <v>3454</v>
          </cell>
        </row>
        <row r="79">
          <cell r="G79">
            <v>554035</v>
          </cell>
        </row>
        <row r="80">
          <cell r="G80">
            <v>425696</v>
          </cell>
        </row>
        <row r="81">
          <cell r="G81">
            <v>43437</v>
          </cell>
        </row>
        <row r="82">
          <cell r="G82">
            <v>13886</v>
          </cell>
        </row>
        <row r="83">
          <cell r="G83">
            <v>71016</v>
          </cell>
        </row>
        <row r="84">
          <cell r="G84">
            <v>2004</v>
          </cell>
        </row>
        <row r="85">
          <cell r="G85">
            <v>17174</v>
          </cell>
        </row>
        <row r="86">
          <cell r="G86">
            <v>30003</v>
          </cell>
        </row>
        <row r="87">
          <cell r="G87">
            <v>3831</v>
          </cell>
        </row>
        <row r="88">
          <cell r="G88">
            <v>5603</v>
          </cell>
        </row>
        <row r="89">
          <cell r="G89">
            <v>1448</v>
          </cell>
        </row>
        <row r="91">
          <cell r="G91">
            <v>23335</v>
          </cell>
        </row>
        <row r="92">
          <cell r="G92">
            <v>20331</v>
          </cell>
        </row>
        <row r="93">
          <cell r="G93">
            <v>2416</v>
          </cell>
        </row>
        <row r="94">
          <cell r="G94">
            <v>588</v>
          </cell>
        </row>
        <row r="96">
          <cell r="G96">
            <v>7544</v>
          </cell>
        </row>
      </sheetData>
      <sheetData sheetId="8">
        <row r="5">
          <cell r="G5">
            <v>2227572</v>
          </cell>
        </row>
        <row r="6">
          <cell r="G6">
            <v>175787</v>
          </cell>
        </row>
        <row r="8">
          <cell r="G8">
            <v>128856</v>
          </cell>
        </row>
        <row r="9">
          <cell r="G9">
            <v>26281</v>
          </cell>
        </row>
        <row r="10">
          <cell r="G10">
            <v>5990</v>
          </cell>
        </row>
        <row r="11">
          <cell r="G11">
            <v>19580</v>
          </cell>
        </row>
        <row r="12">
          <cell r="G12">
            <v>4071</v>
          </cell>
        </row>
        <row r="13">
          <cell r="G13">
            <v>23390</v>
          </cell>
        </row>
        <row r="14">
          <cell r="G14">
            <v>9959</v>
          </cell>
        </row>
        <row r="15">
          <cell r="G15">
            <v>4740</v>
          </cell>
        </row>
        <row r="16">
          <cell r="G16">
            <v>18551</v>
          </cell>
        </row>
        <row r="17">
          <cell r="G17">
            <v>5992</v>
          </cell>
        </row>
        <row r="18">
          <cell r="G18">
            <v>2515</v>
          </cell>
        </row>
        <row r="19">
          <cell r="G19">
            <v>7787</v>
          </cell>
        </row>
        <row r="21">
          <cell r="G21">
            <v>46931</v>
          </cell>
        </row>
        <row r="22">
          <cell r="G22">
            <v>4769</v>
          </cell>
        </row>
        <row r="23">
          <cell r="G23">
            <v>18055</v>
          </cell>
        </row>
        <row r="24">
          <cell r="G24">
            <v>13372</v>
          </cell>
        </row>
        <row r="25">
          <cell r="G25">
            <v>10735</v>
          </cell>
        </row>
        <row r="27">
          <cell r="G27">
            <v>42121</v>
          </cell>
        </row>
        <row r="28">
          <cell r="G28">
            <v>13997</v>
          </cell>
        </row>
        <row r="29">
          <cell r="G29">
            <v>4917</v>
          </cell>
        </row>
        <row r="30">
          <cell r="G30">
            <v>2588</v>
          </cell>
        </row>
        <row r="31">
          <cell r="G31">
            <v>6168</v>
          </cell>
        </row>
        <row r="32">
          <cell r="G32">
            <v>2470</v>
          </cell>
        </row>
        <row r="33">
          <cell r="G33">
            <v>11981</v>
          </cell>
        </row>
        <row r="35">
          <cell r="G35">
            <v>1372111</v>
          </cell>
        </row>
        <row r="36">
          <cell r="G36">
            <v>60219</v>
          </cell>
        </row>
        <row r="37">
          <cell r="G37">
            <v>12484</v>
          </cell>
        </row>
        <row r="38">
          <cell r="G38">
            <v>18765</v>
          </cell>
        </row>
        <row r="39">
          <cell r="G39">
            <v>10841</v>
          </cell>
        </row>
        <row r="40">
          <cell r="G40">
            <v>17862</v>
          </cell>
        </row>
        <row r="41">
          <cell r="G41">
            <v>122920</v>
          </cell>
        </row>
        <row r="42">
          <cell r="G42">
            <v>5930</v>
          </cell>
        </row>
        <row r="43">
          <cell r="G43">
            <v>39460</v>
          </cell>
        </row>
        <row r="44">
          <cell r="G44">
            <v>24325</v>
          </cell>
        </row>
        <row r="45">
          <cell r="G45">
            <v>219252</v>
          </cell>
        </row>
        <row r="46">
          <cell r="G46">
            <v>86360</v>
          </cell>
        </row>
        <row r="47">
          <cell r="G47">
            <v>28141</v>
          </cell>
        </row>
        <row r="48">
          <cell r="G48">
            <v>125283</v>
          </cell>
        </row>
        <row r="49">
          <cell r="G49">
            <v>22539</v>
          </cell>
        </row>
        <row r="50">
          <cell r="G50">
            <v>37002</v>
          </cell>
        </row>
        <row r="51">
          <cell r="G51">
            <v>6191</v>
          </cell>
        </row>
        <row r="53">
          <cell r="G53">
            <v>423497</v>
          </cell>
        </row>
        <row r="54">
          <cell r="G54">
            <v>315382</v>
          </cell>
        </row>
        <row r="55">
          <cell r="G55">
            <v>83329</v>
          </cell>
        </row>
        <row r="56">
          <cell r="G56">
            <v>12456</v>
          </cell>
        </row>
        <row r="57">
          <cell r="G57">
            <v>2623</v>
          </cell>
        </row>
        <row r="58">
          <cell r="G58">
            <v>2503</v>
          </cell>
        </row>
        <row r="59">
          <cell r="G59">
            <v>6170</v>
          </cell>
        </row>
        <row r="60">
          <cell r="G60">
            <v>1034</v>
          </cell>
        </row>
        <row r="62">
          <cell r="G62">
            <v>6474</v>
          </cell>
        </row>
        <row r="63">
          <cell r="G63">
            <v>2624</v>
          </cell>
        </row>
        <row r="64">
          <cell r="G64">
            <v>7586</v>
          </cell>
        </row>
        <row r="65">
          <cell r="G65">
            <v>3673</v>
          </cell>
        </row>
        <row r="67">
          <cell r="G67">
            <v>51324</v>
          </cell>
        </row>
        <row r="68">
          <cell r="G68">
            <v>12307</v>
          </cell>
        </row>
        <row r="69">
          <cell r="G69">
            <v>1729</v>
          </cell>
        </row>
        <row r="70">
          <cell r="G70">
            <v>3469</v>
          </cell>
        </row>
        <row r="71">
          <cell r="G71">
            <v>3746</v>
          </cell>
        </row>
        <row r="72">
          <cell r="G72">
            <v>33348</v>
          </cell>
        </row>
        <row r="73">
          <cell r="G73">
            <v>6056</v>
          </cell>
        </row>
        <row r="74">
          <cell r="G74">
            <v>12971</v>
          </cell>
        </row>
        <row r="75">
          <cell r="G75">
            <v>8334</v>
          </cell>
        </row>
        <row r="76">
          <cell r="G76">
            <v>13659</v>
          </cell>
        </row>
        <row r="77">
          <cell r="G77">
            <v>3692</v>
          </cell>
        </row>
        <row r="79">
          <cell r="G79">
            <v>602891</v>
          </cell>
        </row>
        <row r="80">
          <cell r="G80">
            <v>460460</v>
          </cell>
        </row>
        <row r="81">
          <cell r="G81">
            <v>46972</v>
          </cell>
        </row>
        <row r="82">
          <cell r="G82">
            <v>15680</v>
          </cell>
        </row>
        <row r="83">
          <cell r="G83">
            <v>79779</v>
          </cell>
        </row>
        <row r="84">
          <cell r="G84">
            <v>2215</v>
          </cell>
        </row>
        <row r="85">
          <cell r="G85">
            <v>18318</v>
          </cell>
        </row>
        <row r="86">
          <cell r="G86">
            <v>34784</v>
          </cell>
        </row>
        <row r="87">
          <cell r="G87">
            <v>4493</v>
          </cell>
        </row>
        <row r="88">
          <cell r="G88">
            <v>6197</v>
          </cell>
        </row>
        <row r="89">
          <cell r="G89">
            <v>1550</v>
          </cell>
        </row>
        <row r="91">
          <cell r="G91">
            <v>26410</v>
          </cell>
        </row>
        <row r="92">
          <cell r="G92">
            <v>22988</v>
          </cell>
        </row>
        <row r="93">
          <cell r="G93">
            <v>2788</v>
          </cell>
        </row>
        <row r="94">
          <cell r="G94">
            <v>634</v>
          </cell>
        </row>
        <row r="96">
          <cell r="G96">
            <v>8191</v>
          </cell>
        </row>
      </sheetData>
      <sheetData sheetId="9">
        <row r="5">
          <cell r="G5">
            <v>2503458</v>
          </cell>
        </row>
        <row r="6">
          <cell r="G6">
            <v>193534</v>
          </cell>
        </row>
        <row r="8">
          <cell r="G8">
            <v>142391</v>
          </cell>
        </row>
        <row r="9">
          <cell r="G9">
            <v>30041</v>
          </cell>
        </row>
        <row r="10">
          <cell r="G10">
            <v>6428</v>
          </cell>
        </row>
        <row r="11">
          <cell r="G11">
            <v>21249</v>
          </cell>
        </row>
        <row r="12">
          <cell r="G12">
            <v>4387</v>
          </cell>
        </row>
        <row r="13">
          <cell r="G13">
            <v>26162</v>
          </cell>
        </row>
        <row r="14">
          <cell r="G14">
            <v>10922</v>
          </cell>
        </row>
        <row r="15">
          <cell r="G15">
            <v>5144</v>
          </cell>
        </row>
        <row r="16">
          <cell r="G16">
            <v>19633</v>
          </cell>
        </row>
        <row r="17">
          <cell r="G17">
            <v>6810</v>
          </cell>
        </row>
        <row r="18">
          <cell r="G18">
            <v>2741</v>
          </cell>
        </row>
        <row r="19">
          <cell r="G19">
            <v>8874</v>
          </cell>
        </row>
        <row r="21">
          <cell r="G21">
            <v>51143</v>
          </cell>
        </row>
        <row r="22">
          <cell r="G22">
            <v>5101</v>
          </cell>
        </row>
        <row r="23">
          <cell r="G23">
            <v>19485</v>
          </cell>
        </row>
        <row r="24">
          <cell r="G24">
            <v>14856</v>
          </cell>
        </row>
        <row r="25">
          <cell r="G25">
            <v>11701</v>
          </cell>
        </row>
        <row r="27">
          <cell r="G27">
            <v>49535</v>
          </cell>
        </row>
        <row r="28">
          <cell r="G28">
            <v>16406</v>
          </cell>
        </row>
        <row r="29">
          <cell r="G29">
            <v>5042</v>
          </cell>
        </row>
        <row r="30">
          <cell r="G30">
            <v>2750</v>
          </cell>
        </row>
        <row r="31">
          <cell r="G31">
            <v>9091</v>
          </cell>
        </row>
        <row r="32">
          <cell r="G32">
            <v>2594</v>
          </cell>
        </row>
        <row r="33">
          <cell r="G33">
            <v>13652</v>
          </cell>
        </row>
        <row r="35">
          <cell r="G35">
            <v>1546756</v>
          </cell>
        </row>
        <row r="36">
          <cell r="G36">
            <v>69908</v>
          </cell>
        </row>
        <row r="37">
          <cell r="G37">
            <v>14341</v>
          </cell>
        </row>
        <row r="38">
          <cell r="G38">
            <v>21722</v>
          </cell>
        </row>
        <row r="39">
          <cell r="G39">
            <v>13254</v>
          </cell>
        </row>
        <row r="40">
          <cell r="G40">
            <v>20324</v>
          </cell>
        </row>
        <row r="41">
          <cell r="G41">
            <v>141496</v>
          </cell>
        </row>
        <row r="42">
          <cell r="G42">
            <v>6963</v>
          </cell>
        </row>
        <row r="43">
          <cell r="G43">
            <v>44279</v>
          </cell>
        </row>
        <row r="44">
          <cell r="G44">
            <v>27890</v>
          </cell>
        </row>
        <row r="45">
          <cell r="G45">
            <v>248056</v>
          </cell>
        </row>
        <row r="46">
          <cell r="G46">
            <v>94232</v>
          </cell>
        </row>
        <row r="47">
          <cell r="G47">
            <v>32748</v>
          </cell>
        </row>
        <row r="48">
          <cell r="G48">
            <v>143051</v>
          </cell>
        </row>
        <row r="49">
          <cell r="G49">
            <v>24360</v>
          </cell>
        </row>
        <row r="50">
          <cell r="G50">
            <v>39387</v>
          </cell>
        </row>
        <row r="51">
          <cell r="G51">
            <v>6557</v>
          </cell>
        </row>
        <row r="53">
          <cell r="G53">
            <v>478052</v>
          </cell>
        </row>
        <row r="54">
          <cell r="G54">
            <v>356346</v>
          </cell>
        </row>
        <row r="55">
          <cell r="G55">
            <v>93683</v>
          </cell>
        </row>
        <row r="56">
          <cell r="G56">
            <v>14228</v>
          </cell>
        </row>
        <row r="57">
          <cell r="G57">
            <v>3037</v>
          </cell>
        </row>
        <row r="58">
          <cell r="G58">
            <v>2772</v>
          </cell>
        </row>
        <row r="59">
          <cell r="G59">
            <v>6790</v>
          </cell>
        </row>
        <row r="60">
          <cell r="G60">
            <v>1196</v>
          </cell>
        </row>
        <row r="62">
          <cell r="G62">
            <v>7154</v>
          </cell>
        </row>
        <row r="63">
          <cell r="G63">
            <v>2967</v>
          </cell>
        </row>
        <row r="64">
          <cell r="G64">
            <v>8524</v>
          </cell>
        </row>
        <row r="65">
          <cell r="G65">
            <v>4403</v>
          </cell>
        </row>
        <row r="67">
          <cell r="G67">
            <v>55800</v>
          </cell>
        </row>
        <row r="68">
          <cell r="G68">
            <v>13924</v>
          </cell>
        </row>
        <row r="69">
          <cell r="G69">
            <v>1874</v>
          </cell>
        </row>
        <row r="70">
          <cell r="G70">
            <v>3710</v>
          </cell>
        </row>
        <row r="71">
          <cell r="G71">
            <v>4138</v>
          </cell>
        </row>
        <row r="72">
          <cell r="G72">
            <v>37770</v>
          </cell>
        </row>
        <row r="73">
          <cell r="G73">
            <v>6824</v>
          </cell>
        </row>
        <row r="74">
          <cell r="G74">
            <v>14786</v>
          </cell>
        </row>
        <row r="75">
          <cell r="G75">
            <v>9467</v>
          </cell>
        </row>
        <row r="76">
          <cell r="G76">
            <v>14503</v>
          </cell>
        </row>
        <row r="77">
          <cell r="G77">
            <v>3933</v>
          </cell>
        </row>
        <row r="79">
          <cell r="G79">
            <v>675199</v>
          </cell>
        </row>
        <row r="80">
          <cell r="G80">
            <v>513333</v>
          </cell>
        </row>
        <row r="81">
          <cell r="G81">
            <v>52786</v>
          </cell>
        </row>
        <row r="82">
          <cell r="G82">
            <v>17500</v>
          </cell>
        </row>
        <row r="83">
          <cell r="G83">
            <v>91580</v>
          </cell>
        </row>
        <row r="84">
          <cell r="G84">
            <v>2400</v>
          </cell>
        </row>
        <row r="85">
          <cell r="G85">
            <v>19864</v>
          </cell>
        </row>
        <row r="86">
          <cell r="G86">
            <v>41493</v>
          </cell>
        </row>
        <row r="87">
          <cell r="G87">
            <v>5025</v>
          </cell>
        </row>
        <row r="88">
          <cell r="G88">
            <v>7166</v>
          </cell>
        </row>
        <row r="89">
          <cell r="G89">
            <v>1641</v>
          </cell>
        </row>
        <row r="91">
          <cell r="G91">
            <v>29499</v>
          </cell>
        </row>
        <row r="92">
          <cell r="G92">
            <v>25642</v>
          </cell>
        </row>
        <row r="93">
          <cell r="G93">
            <v>3135</v>
          </cell>
        </row>
        <row r="94">
          <cell r="G94">
            <v>722</v>
          </cell>
        </row>
        <row r="96">
          <cell r="G96">
            <v>8932</v>
          </cell>
        </row>
      </sheetData>
      <sheetData sheetId="10">
        <row r="5">
          <cell r="G5">
            <v>2722625</v>
          </cell>
        </row>
        <row r="6">
          <cell r="G6">
            <v>215338</v>
          </cell>
        </row>
        <row r="8">
          <cell r="G8">
            <v>159936</v>
          </cell>
        </row>
        <row r="9">
          <cell r="G9">
            <v>33335</v>
          </cell>
        </row>
        <row r="10">
          <cell r="G10">
            <v>7864</v>
          </cell>
        </row>
        <row r="11">
          <cell r="G11">
            <v>24259</v>
          </cell>
        </row>
        <row r="12">
          <cell r="G12">
            <v>4982</v>
          </cell>
        </row>
        <row r="13">
          <cell r="G13">
            <v>30117</v>
          </cell>
        </row>
        <row r="14">
          <cell r="G14">
            <v>11933</v>
          </cell>
        </row>
        <row r="15">
          <cell r="G15">
            <v>5709</v>
          </cell>
        </row>
        <row r="16">
          <cell r="G16">
            <v>20827</v>
          </cell>
        </row>
        <row r="17">
          <cell r="G17">
            <v>8282</v>
          </cell>
        </row>
        <row r="18">
          <cell r="G18">
            <v>2944</v>
          </cell>
        </row>
        <row r="19">
          <cell r="G19">
            <v>9684</v>
          </cell>
        </row>
        <row r="21">
          <cell r="G21">
            <v>55402</v>
          </cell>
        </row>
        <row r="22">
          <cell r="G22">
            <v>5538</v>
          </cell>
        </row>
        <row r="23">
          <cell r="G23">
            <v>21124</v>
          </cell>
        </row>
        <row r="24">
          <cell r="G24">
            <v>15972</v>
          </cell>
        </row>
        <row r="25">
          <cell r="G25">
            <v>12768</v>
          </cell>
        </row>
        <row r="27">
          <cell r="G27">
            <v>57386</v>
          </cell>
        </row>
        <row r="28">
          <cell r="G28">
            <v>17513</v>
          </cell>
        </row>
        <row r="29">
          <cell r="G29">
            <v>5148</v>
          </cell>
        </row>
        <row r="30">
          <cell r="G30">
            <v>2932</v>
          </cell>
        </row>
        <row r="31">
          <cell r="G31">
            <v>13814</v>
          </cell>
        </row>
        <row r="32">
          <cell r="G32">
            <v>3298</v>
          </cell>
        </row>
        <row r="33">
          <cell r="G33">
            <v>14681</v>
          </cell>
        </row>
        <row r="35">
          <cell r="G35">
            <v>1675875</v>
          </cell>
        </row>
        <row r="36">
          <cell r="G36">
            <v>74961</v>
          </cell>
        </row>
        <row r="37">
          <cell r="G37">
            <v>15111</v>
          </cell>
        </row>
        <row r="38">
          <cell r="G38">
            <v>23594</v>
          </cell>
        </row>
        <row r="39">
          <cell r="G39">
            <v>14402</v>
          </cell>
        </row>
        <row r="40">
          <cell r="G40">
            <v>21587</v>
          </cell>
        </row>
        <row r="41">
          <cell r="G41">
            <v>153046</v>
          </cell>
        </row>
        <row r="42">
          <cell r="G42">
            <v>7570</v>
          </cell>
        </row>
        <row r="43">
          <cell r="G43">
            <v>47079</v>
          </cell>
        </row>
        <row r="44">
          <cell r="G44">
            <v>29973</v>
          </cell>
        </row>
        <row r="45">
          <cell r="G45">
            <v>266826</v>
          </cell>
        </row>
        <row r="46">
          <cell r="G46">
            <v>102260</v>
          </cell>
        </row>
        <row r="47">
          <cell r="G47">
            <v>35107</v>
          </cell>
        </row>
        <row r="48">
          <cell r="G48">
            <v>153696</v>
          </cell>
        </row>
        <row r="49">
          <cell r="G49">
            <v>26153</v>
          </cell>
        </row>
        <row r="50">
          <cell r="G50">
            <v>42081</v>
          </cell>
        </row>
        <row r="51">
          <cell r="G51">
            <v>7173</v>
          </cell>
        </row>
        <row r="53">
          <cell r="G53">
            <v>522197</v>
          </cell>
        </row>
        <row r="54">
          <cell r="G54">
            <v>389281</v>
          </cell>
        </row>
        <row r="55">
          <cell r="G55">
            <v>102630</v>
          </cell>
        </row>
        <row r="56">
          <cell r="G56">
            <v>15116</v>
          </cell>
        </row>
        <row r="57">
          <cell r="G57">
            <v>3326</v>
          </cell>
        </row>
        <row r="58">
          <cell r="G58">
            <v>3003</v>
          </cell>
        </row>
        <row r="59">
          <cell r="G59">
            <v>7525</v>
          </cell>
        </row>
        <row r="60">
          <cell r="G60">
            <v>1316</v>
          </cell>
        </row>
        <row r="62">
          <cell r="G62">
            <v>8152</v>
          </cell>
        </row>
        <row r="63">
          <cell r="G63">
            <v>3313</v>
          </cell>
        </row>
        <row r="64">
          <cell r="G64">
            <v>9424</v>
          </cell>
        </row>
        <row r="65">
          <cell r="G65">
            <v>5159</v>
          </cell>
        </row>
        <row r="67">
          <cell r="G67">
            <v>59699</v>
          </cell>
        </row>
        <row r="68">
          <cell r="G68">
            <v>15345</v>
          </cell>
        </row>
        <row r="69">
          <cell r="G69">
            <v>2019</v>
          </cell>
        </row>
        <row r="70">
          <cell r="G70">
            <v>4502</v>
          </cell>
        </row>
        <row r="71">
          <cell r="G71">
            <v>4643</v>
          </cell>
        </row>
        <row r="72">
          <cell r="G72">
            <v>41477</v>
          </cell>
        </row>
        <row r="73">
          <cell r="G73">
            <v>7778</v>
          </cell>
        </row>
        <row r="74">
          <cell r="G74">
            <v>16132</v>
          </cell>
        </row>
        <row r="75">
          <cell r="G75">
            <v>10062</v>
          </cell>
        </row>
        <row r="76">
          <cell r="G76">
            <v>15573</v>
          </cell>
        </row>
        <row r="77">
          <cell r="G77">
            <v>4475</v>
          </cell>
        </row>
        <row r="79">
          <cell r="G79">
            <v>732610</v>
          </cell>
        </row>
        <row r="80">
          <cell r="G80">
            <v>554543</v>
          </cell>
        </row>
        <row r="81">
          <cell r="G81">
            <v>57947</v>
          </cell>
        </row>
        <row r="82">
          <cell r="G82">
            <v>19246</v>
          </cell>
        </row>
        <row r="83">
          <cell r="G83">
            <v>100874</v>
          </cell>
        </row>
        <row r="84">
          <cell r="G84">
            <v>2531</v>
          </cell>
        </row>
        <row r="85">
          <cell r="G85">
            <v>20831</v>
          </cell>
        </row>
        <row r="86">
          <cell r="G86">
            <v>47023</v>
          </cell>
        </row>
        <row r="87">
          <cell r="G87">
            <v>5233</v>
          </cell>
        </row>
        <row r="88">
          <cell r="G88">
            <v>7818</v>
          </cell>
        </row>
        <row r="89">
          <cell r="G89">
            <v>1760</v>
          </cell>
        </row>
        <row r="91">
          <cell r="G91">
            <v>31807</v>
          </cell>
        </row>
        <row r="92">
          <cell r="G92">
            <v>27534</v>
          </cell>
        </row>
        <row r="93">
          <cell r="G93">
            <v>3391</v>
          </cell>
        </row>
        <row r="94">
          <cell r="G94">
            <v>882</v>
          </cell>
        </row>
        <row r="96">
          <cell r="G96">
            <v>9579</v>
          </cell>
        </row>
      </sheetData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6"/>
  <sheetViews>
    <sheetView zoomScaleNormal="100" workbookViewId="0">
      <pane xSplit="1" ySplit="4" topLeftCell="B58" activePane="bottomRight" state="frozen"/>
      <selection pane="topRight" activeCell="B1" sqref="B1"/>
      <selection pane="bottomLeft" activeCell="A5" sqref="A5"/>
      <selection pane="bottomRight" activeCell="E5" sqref="E5:F96"/>
    </sheetView>
  </sheetViews>
  <sheetFormatPr defaultRowHeight="12.75" x14ac:dyDescent="0.2"/>
  <cols>
    <col min="1" max="1" width="24.875" style="46" customWidth="1"/>
    <col min="2" max="3" width="6.625" style="46" bestFit="1" customWidth="1"/>
    <col min="4" max="4" width="6.625" style="111" bestFit="1" customWidth="1"/>
    <col min="5" max="6" width="6.625" style="9" bestFit="1" customWidth="1"/>
    <col min="7" max="16384" width="9" style="9"/>
  </cols>
  <sheetData>
    <row r="1" spans="1:9" x14ac:dyDescent="0.2">
      <c r="A1" s="46" t="s">
        <v>110</v>
      </c>
    </row>
    <row r="2" spans="1:9" ht="13.5" thickBot="1" x14ac:dyDescent="0.25">
      <c r="D2" s="115"/>
    </row>
    <row r="3" spans="1:9" s="10" customFormat="1" ht="14.25" customHeight="1" thickBot="1" x14ac:dyDescent="0.25">
      <c r="A3" s="137"/>
      <c r="B3" s="243" t="s">
        <v>84</v>
      </c>
      <c r="C3" s="244"/>
      <c r="D3" s="245"/>
      <c r="E3" s="241" t="s">
        <v>76</v>
      </c>
      <c r="F3" s="242"/>
      <c r="I3" s="9"/>
    </row>
    <row r="4" spans="1:9" s="10" customFormat="1" ht="13.5" thickBot="1" x14ac:dyDescent="0.25">
      <c r="A4" s="138"/>
      <c r="B4" s="164">
        <v>2015</v>
      </c>
      <c r="C4" s="180">
        <v>2014</v>
      </c>
      <c r="D4" s="181">
        <v>2013</v>
      </c>
      <c r="E4" s="179" t="s">
        <v>133</v>
      </c>
      <c r="F4" s="181" t="s">
        <v>134</v>
      </c>
      <c r="I4" s="9"/>
    </row>
    <row r="5" spans="1:9" x14ac:dyDescent="0.2">
      <c r="A5" s="139" t="s">
        <v>0</v>
      </c>
      <c r="B5" s="129">
        <f>B6+B27+B35+B79+B91+B96</f>
        <v>168293</v>
      </c>
      <c r="C5" s="127">
        <v>200036</v>
      </c>
      <c r="D5" s="130">
        <v>167512</v>
      </c>
      <c r="E5" s="217">
        <f>B5/C5-1</f>
        <v>-0.15868643644144054</v>
      </c>
      <c r="F5" s="218">
        <f>B5/D5-1</f>
        <v>4.6623525478770578E-3</v>
      </c>
    </row>
    <row r="6" spans="1:9" x14ac:dyDescent="0.2">
      <c r="A6" s="139" t="s">
        <v>1</v>
      </c>
      <c r="B6" s="131">
        <f>B8+B21</f>
        <v>15416</v>
      </c>
      <c r="C6" s="128">
        <v>18026</v>
      </c>
      <c r="D6" s="132">
        <v>14817</v>
      </c>
      <c r="E6" s="219">
        <f t="shared" ref="E6:E69" si="0">B6/C6-1</f>
        <v>-0.14479085765006106</v>
      </c>
      <c r="F6" s="220">
        <f t="shared" ref="F6:F69" si="1">B6/D6-1</f>
        <v>4.0426537085779923E-2</v>
      </c>
    </row>
    <row r="7" spans="1:9" x14ac:dyDescent="0.2">
      <c r="A7" s="139"/>
      <c r="B7" s="131"/>
      <c r="C7" s="128"/>
      <c r="D7" s="132"/>
      <c r="E7" s="219"/>
      <c r="F7" s="220"/>
    </row>
    <row r="8" spans="1:9" x14ac:dyDescent="0.2">
      <c r="A8" s="139" t="s">
        <v>2</v>
      </c>
      <c r="B8" s="131">
        <f>SUM(B9:B19)</f>
        <v>10978</v>
      </c>
      <c r="C8" s="128">
        <v>12782</v>
      </c>
      <c r="D8" s="132">
        <v>10680</v>
      </c>
      <c r="E8" s="219">
        <f t="shared" si="0"/>
        <v>-0.14113597246127363</v>
      </c>
      <c r="F8" s="220">
        <f t="shared" si="1"/>
        <v>2.790262172284641E-2</v>
      </c>
    </row>
    <row r="9" spans="1:9" x14ac:dyDescent="0.2">
      <c r="A9" s="139" t="s">
        <v>3</v>
      </c>
      <c r="B9" s="131">
        <v>1396</v>
      </c>
      <c r="C9" s="128">
        <v>1356</v>
      </c>
      <c r="D9" s="132">
        <v>1586</v>
      </c>
      <c r="E9" s="219">
        <f t="shared" si="0"/>
        <v>2.9498525073746285E-2</v>
      </c>
      <c r="F9" s="220">
        <f t="shared" si="1"/>
        <v>-0.11979823455233296</v>
      </c>
    </row>
    <row r="10" spans="1:9" x14ac:dyDescent="0.2">
      <c r="A10" s="139" t="s">
        <v>4</v>
      </c>
      <c r="B10" s="131">
        <v>196</v>
      </c>
      <c r="C10" s="128">
        <v>689</v>
      </c>
      <c r="D10" s="132">
        <v>113</v>
      </c>
      <c r="E10" s="219">
        <f t="shared" si="0"/>
        <v>-0.71552975326560231</v>
      </c>
      <c r="F10" s="220">
        <f t="shared" si="1"/>
        <v>0.73451327433628322</v>
      </c>
    </row>
    <row r="11" spans="1:9" x14ac:dyDescent="0.2">
      <c r="A11" s="139" t="s">
        <v>5</v>
      </c>
      <c r="B11" s="131">
        <v>1200</v>
      </c>
      <c r="C11" s="128">
        <v>1403</v>
      </c>
      <c r="D11" s="132">
        <v>1736</v>
      </c>
      <c r="E11" s="219">
        <f t="shared" si="0"/>
        <v>-0.14468995010691377</v>
      </c>
      <c r="F11" s="220">
        <f t="shared" si="1"/>
        <v>-0.30875576036866359</v>
      </c>
    </row>
    <row r="12" spans="1:9" x14ac:dyDescent="0.2">
      <c r="A12" s="139" t="s">
        <v>103</v>
      </c>
      <c r="B12" s="131">
        <v>204</v>
      </c>
      <c r="C12" s="128">
        <v>442</v>
      </c>
      <c r="D12" s="132">
        <v>167</v>
      </c>
      <c r="E12" s="219">
        <f t="shared" si="0"/>
        <v>-0.53846153846153844</v>
      </c>
      <c r="F12" s="220">
        <f t="shared" si="1"/>
        <v>0.22155688622754499</v>
      </c>
      <c r="I12" s="117"/>
    </row>
    <row r="13" spans="1:9" x14ac:dyDescent="0.2">
      <c r="A13" s="139" t="s">
        <v>6</v>
      </c>
      <c r="B13" s="131">
        <v>2131</v>
      </c>
      <c r="C13" s="128">
        <v>2620</v>
      </c>
      <c r="D13" s="132">
        <v>1094</v>
      </c>
      <c r="E13" s="219">
        <f t="shared" si="0"/>
        <v>-0.18664122137404582</v>
      </c>
      <c r="F13" s="220">
        <f t="shared" si="1"/>
        <v>0.94789762340036554</v>
      </c>
    </row>
    <row r="14" spans="1:9" x14ac:dyDescent="0.2">
      <c r="A14" s="139" t="s">
        <v>7</v>
      </c>
      <c r="B14" s="131">
        <v>1221</v>
      </c>
      <c r="C14" s="128">
        <v>983</v>
      </c>
      <c r="D14" s="132">
        <v>777</v>
      </c>
      <c r="E14" s="219">
        <f t="shared" si="0"/>
        <v>0.24211597151576814</v>
      </c>
      <c r="F14" s="220">
        <f t="shared" si="1"/>
        <v>0.5714285714285714</v>
      </c>
    </row>
    <row r="15" spans="1:9" x14ac:dyDescent="0.2">
      <c r="A15" s="139" t="s">
        <v>8</v>
      </c>
      <c r="B15" s="131">
        <v>292</v>
      </c>
      <c r="C15" s="128">
        <v>771</v>
      </c>
      <c r="D15" s="132">
        <v>502</v>
      </c>
      <c r="E15" s="219">
        <f t="shared" si="0"/>
        <v>-0.62127107652399483</v>
      </c>
      <c r="F15" s="220">
        <f t="shared" si="1"/>
        <v>-0.41832669322709159</v>
      </c>
    </row>
    <row r="16" spans="1:9" x14ac:dyDescent="0.2">
      <c r="A16" s="139" t="s">
        <v>9</v>
      </c>
      <c r="B16" s="131">
        <v>3294</v>
      </c>
      <c r="C16" s="128">
        <v>3698</v>
      </c>
      <c r="D16" s="132">
        <v>3735</v>
      </c>
      <c r="E16" s="219">
        <f t="shared" si="0"/>
        <v>-0.10924824229313146</v>
      </c>
      <c r="F16" s="220">
        <f t="shared" si="1"/>
        <v>-0.11807228915662649</v>
      </c>
    </row>
    <row r="17" spans="1:6" x14ac:dyDescent="0.2">
      <c r="A17" s="139" t="s">
        <v>10</v>
      </c>
      <c r="B17" s="131">
        <v>484</v>
      </c>
      <c r="C17" s="128">
        <v>328</v>
      </c>
      <c r="D17" s="132">
        <v>409</v>
      </c>
      <c r="E17" s="219">
        <f t="shared" si="0"/>
        <v>0.47560975609756095</v>
      </c>
      <c r="F17" s="220">
        <f t="shared" si="1"/>
        <v>0.18337408312958425</v>
      </c>
    </row>
    <row r="18" spans="1:6" x14ac:dyDescent="0.2">
      <c r="A18" s="139" t="s">
        <v>11</v>
      </c>
      <c r="B18" s="131">
        <v>126</v>
      </c>
      <c r="C18" s="128">
        <v>80</v>
      </c>
      <c r="D18" s="132">
        <v>149</v>
      </c>
      <c r="E18" s="219">
        <f t="shared" si="0"/>
        <v>0.57499999999999996</v>
      </c>
      <c r="F18" s="220">
        <f t="shared" si="1"/>
        <v>-0.15436241610738255</v>
      </c>
    </row>
    <row r="19" spans="1:6" x14ac:dyDescent="0.2">
      <c r="A19" s="139" t="s">
        <v>12</v>
      </c>
      <c r="B19" s="131">
        <v>434</v>
      </c>
      <c r="C19" s="128">
        <v>412</v>
      </c>
      <c r="D19" s="132">
        <v>412</v>
      </c>
      <c r="E19" s="219">
        <f t="shared" si="0"/>
        <v>5.3398058252427161E-2</v>
      </c>
      <c r="F19" s="220">
        <f t="shared" si="1"/>
        <v>5.3398058252427161E-2</v>
      </c>
    </row>
    <row r="20" spans="1:6" x14ac:dyDescent="0.2">
      <c r="A20" s="139"/>
      <c r="B20" s="133"/>
      <c r="C20" s="128"/>
      <c r="D20" s="132"/>
      <c r="E20" s="219"/>
      <c r="F20" s="220"/>
    </row>
    <row r="21" spans="1:6" x14ac:dyDescent="0.2">
      <c r="A21" s="139" t="s">
        <v>13</v>
      </c>
      <c r="B21" s="131">
        <f>SUM(B22:B25)</f>
        <v>4438</v>
      </c>
      <c r="C21" s="128">
        <v>5244</v>
      </c>
      <c r="D21" s="132">
        <v>4137</v>
      </c>
      <c r="E21" s="219">
        <f t="shared" si="0"/>
        <v>-0.15369946605644547</v>
      </c>
      <c r="F21" s="220">
        <f t="shared" si="1"/>
        <v>7.275803722504226E-2</v>
      </c>
    </row>
    <row r="22" spans="1:6" x14ac:dyDescent="0.2">
      <c r="A22" s="139" t="s">
        <v>14</v>
      </c>
      <c r="B22" s="131">
        <v>349</v>
      </c>
      <c r="C22" s="128">
        <v>431</v>
      </c>
      <c r="D22" s="132">
        <v>477</v>
      </c>
      <c r="E22" s="219">
        <f t="shared" si="0"/>
        <v>-0.19025522041763343</v>
      </c>
      <c r="F22" s="220">
        <f t="shared" si="1"/>
        <v>-0.26834381551362685</v>
      </c>
    </row>
    <row r="23" spans="1:6" x14ac:dyDescent="0.2">
      <c r="A23" s="139" t="s">
        <v>15</v>
      </c>
      <c r="B23" s="131">
        <v>1781</v>
      </c>
      <c r="C23" s="128">
        <v>2523</v>
      </c>
      <c r="D23" s="132">
        <v>1642</v>
      </c>
      <c r="E23" s="219">
        <f t="shared" si="0"/>
        <v>-0.29409433214427272</v>
      </c>
      <c r="F23" s="220">
        <f t="shared" si="1"/>
        <v>8.4652862362972092E-2</v>
      </c>
    </row>
    <row r="24" spans="1:6" x14ac:dyDescent="0.2">
      <c r="A24" s="139" t="s">
        <v>16</v>
      </c>
      <c r="B24" s="131">
        <v>1463</v>
      </c>
      <c r="C24" s="128">
        <v>1543</v>
      </c>
      <c r="D24" s="132">
        <v>1518</v>
      </c>
      <c r="E24" s="219">
        <f t="shared" si="0"/>
        <v>-5.1847051198963046E-2</v>
      </c>
      <c r="F24" s="220">
        <f t="shared" si="1"/>
        <v>-3.6231884057971064E-2</v>
      </c>
    </row>
    <row r="25" spans="1:6" x14ac:dyDescent="0.2">
      <c r="A25" s="139" t="s">
        <v>17</v>
      </c>
      <c r="B25" s="131">
        <v>845</v>
      </c>
      <c r="C25" s="128">
        <v>747</v>
      </c>
      <c r="D25" s="132">
        <v>500</v>
      </c>
      <c r="E25" s="219">
        <f t="shared" si="0"/>
        <v>0.13119143239625175</v>
      </c>
      <c r="F25" s="220">
        <f t="shared" si="1"/>
        <v>0.69</v>
      </c>
    </row>
    <row r="26" spans="1:6" x14ac:dyDescent="0.2">
      <c r="A26" s="139"/>
      <c r="B26" s="131"/>
      <c r="C26" s="128"/>
      <c r="D26" s="132"/>
      <c r="E26" s="219"/>
      <c r="F26" s="220"/>
    </row>
    <row r="27" spans="1:6" x14ac:dyDescent="0.2">
      <c r="A27" s="139" t="s">
        <v>18</v>
      </c>
      <c r="B27" s="131">
        <f>SUM(B28:B33)</f>
        <v>2389</v>
      </c>
      <c r="C27" s="128">
        <v>2534</v>
      </c>
      <c r="D27" s="132">
        <v>3535</v>
      </c>
      <c r="E27" s="219">
        <f t="shared" si="0"/>
        <v>-5.7221783741120746E-2</v>
      </c>
      <c r="F27" s="220">
        <f t="shared" si="1"/>
        <v>-0.32418670438472419</v>
      </c>
    </row>
    <row r="28" spans="1:6" x14ac:dyDescent="0.2">
      <c r="A28" s="139" t="s">
        <v>19</v>
      </c>
      <c r="B28" s="131">
        <v>928</v>
      </c>
      <c r="C28" s="128">
        <v>985</v>
      </c>
      <c r="D28" s="132">
        <v>999</v>
      </c>
      <c r="E28" s="219">
        <f t="shared" si="0"/>
        <v>-5.7868020304568502E-2</v>
      </c>
      <c r="F28" s="220">
        <f t="shared" si="1"/>
        <v>-7.1071071071071024E-2</v>
      </c>
    </row>
    <row r="29" spans="1:6" x14ac:dyDescent="0.2">
      <c r="A29" s="139" t="s">
        <v>20</v>
      </c>
      <c r="B29" s="131">
        <v>142</v>
      </c>
      <c r="C29" s="128">
        <v>179</v>
      </c>
      <c r="D29" s="132">
        <v>154</v>
      </c>
      <c r="E29" s="219">
        <f t="shared" si="0"/>
        <v>-0.20670391061452509</v>
      </c>
      <c r="F29" s="220">
        <f t="shared" si="1"/>
        <v>-7.7922077922077948E-2</v>
      </c>
    </row>
    <row r="30" spans="1:6" x14ac:dyDescent="0.2">
      <c r="A30" s="139" t="s">
        <v>21</v>
      </c>
      <c r="B30" s="131">
        <v>230</v>
      </c>
      <c r="C30" s="128">
        <v>211</v>
      </c>
      <c r="D30" s="132">
        <v>140</v>
      </c>
      <c r="E30" s="219">
        <f t="shared" si="0"/>
        <v>9.004739336492884E-2</v>
      </c>
      <c r="F30" s="220">
        <f t="shared" si="1"/>
        <v>0.64285714285714279</v>
      </c>
    </row>
    <row r="31" spans="1:6" x14ac:dyDescent="0.2">
      <c r="A31" s="140" t="s">
        <v>22</v>
      </c>
      <c r="B31" s="131">
        <v>239</v>
      </c>
      <c r="C31" s="128">
        <v>270</v>
      </c>
      <c r="D31" s="132">
        <v>1387</v>
      </c>
      <c r="E31" s="219">
        <f t="shared" si="0"/>
        <v>-0.11481481481481481</v>
      </c>
      <c r="F31" s="220">
        <f t="shared" si="1"/>
        <v>-0.82768565248738279</v>
      </c>
    </row>
    <row r="32" spans="1:6" x14ac:dyDescent="0.2">
      <c r="A32" s="140" t="s">
        <v>116</v>
      </c>
      <c r="B32" s="131">
        <v>97</v>
      </c>
      <c r="C32" s="128">
        <v>219</v>
      </c>
      <c r="D32" s="132">
        <v>67</v>
      </c>
      <c r="E32" s="219">
        <f t="shared" si="0"/>
        <v>-0.55707762557077634</v>
      </c>
      <c r="F32" s="220">
        <f t="shared" si="1"/>
        <v>0.44776119402985071</v>
      </c>
    </row>
    <row r="33" spans="1:6" x14ac:dyDescent="0.2">
      <c r="A33" s="139" t="s">
        <v>17</v>
      </c>
      <c r="B33" s="131">
        <v>753</v>
      </c>
      <c r="C33" s="128">
        <v>670</v>
      </c>
      <c r="D33" s="132">
        <v>788</v>
      </c>
      <c r="E33" s="219">
        <f t="shared" si="0"/>
        <v>0.12388059701492526</v>
      </c>
      <c r="F33" s="220">
        <f t="shared" si="1"/>
        <v>-4.4416243654822329E-2</v>
      </c>
    </row>
    <row r="34" spans="1:6" x14ac:dyDescent="0.2">
      <c r="A34" s="141"/>
      <c r="B34" s="131"/>
      <c r="C34" s="128"/>
      <c r="D34" s="132"/>
      <c r="E34" s="219"/>
      <c r="F34" s="220"/>
    </row>
    <row r="35" spans="1:6" x14ac:dyDescent="0.2">
      <c r="A35" s="139" t="s">
        <v>23</v>
      </c>
      <c r="B35" s="131">
        <f>SUM(B37:B51)+B53+SUM(B62:B65)+SUM(B67:B77)</f>
        <v>92250</v>
      </c>
      <c r="C35" s="128">
        <v>115053</v>
      </c>
      <c r="D35" s="132">
        <v>86660</v>
      </c>
      <c r="E35" s="219">
        <f t="shared" si="0"/>
        <v>-0.19819561419519705</v>
      </c>
      <c r="F35" s="220">
        <f t="shared" si="1"/>
        <v>6.4504961920147652E-2</v>
      </c>
    </row>
    <row r="36" spans="1:6" x14ac:dyDescent="0.2">
      <c r="A36" s="139" t="s">
        <v>24</v>
      </c>
      <c r="B36" s="131">
        <v>2915</v>
      </c>
      <c r="C36" s="128">
        <v>5559</v>
      </c>
      <c r="D36" s="132">
        <v>3683</v>
      </c>
      <c r="E36" s="219">
        <f t="shared" si="0"/>
        <v>-0.47562511243029326</v>
      </c>
      <c r="F36" s="220">
        <f t="shared" si="1"/>
        <v>-0.2085256584306272</v>
      </c>
    </row>
    <row r="37" spans="1:6" x14ac:dyDescent="0.2">
      <c r="A37" s="139" t="s">
        <v>25</v>
      </c>
      <c r="B37" s="131">
        <v>416</v>
      </c>
      <c r="C37" s="128">
        <v>1714</v>
      </c>
      <c r="D37" s="132">
        <v>750</v>
      </c>
      <c r="E37" s="219">
        <f t="shared" si="0"/>
        <v>-0.7572928821470245</v>
      </c>
      <c r="F37" s="220">
        <f t="shared" si="1"/>
        <v>-0.44533333333333336</v>
      </c>
    </row>
    <row r="38" spans="1:6" x14ac:dyDescent="0.2">
      <c r="A38" s="139" t="s">
        <v>26</v>
      </c>
      <c r="B38" s="131">
        <v>1079</v>
      </c>
      <c r="C38" s="128">
        <v>1481</v>
      </c>
      <c r="D38" s="132">
        <v>1269</v>
      </c>
      <c r="E38" s="219">
        <f t="shared" si="0"/>
        <v>-0.27143821742066176</v>
      </c>
      <c r="F38" s="220">
        <f t="shared" si="1"/>
        <v>-0.14972419227738376</v>
      </c>
    </row>
    <row r="39" spans="1:6" x14ac:dyDescent="0.2">
      <c r="A39" s="139" t="s">
        <v>27</v>
      </c>
      <c r="B39" s="131">
        <v>500</v>
      </c>
      <c r="C39" s="128">
        <v>587</v>
      </c>
      <c r="D39" s="132">
        <v>705</v>
      </c>
      <c r="E39" s="219">
        <f t="shared" si="0"/>
        <v>-0.14821124361158433</v>
      </c>
      <c r="F39" s="220">
        <f t="shared" si="1"/>
        <v>-0.29078014184397161</v>
      </c>
    </row>
    <row r="40" spans="1:6" x14ac:dyDescent="0.2">
      <c r="A40" s="139" t="s">
        <v>28</v>
      </c>
      <c r="B40" s="131">
        <v>891</v>
      </c>
      <c r="C40" s="128">
        <v>1737</v>
      </c>
      <c r="D40" s="132">
        <v>952</v>
      </c>
      <c r="E40" s="219">
        <f t="shared" si="0"/>
        <v>-0.48704663212435229</v>
      </c>
      <c r="F40" s="220">
        <f t="shared" si="1"/>
        <v>-6.4075630252100835E-2</v>
      </c>
    </row>
    <row r="41" spans="1:6" x14ac:dyDescent="0.2">
      <c r="A41" s="139" t="s">
        <v>29</v>
      </c>
      <c r="B41" s="131">
        <v>8713</v>
      </c>
      <c r="C41" s="128">
        <v>9032</v>
      </c>
      <c r="D41" s="132">
        <v>9122</v>
      </c>
      <c r="E41" s="219">
        <f t="shared" si="0"/>
        <v>-3.5318866253321479E-2</v>
      </c>
      <c r="F41" s="220">
        <f t="shared" si="1"/>
        <v>-4.4836658627493975E-2</v>
      </c>
    </row>
    <row r="42" spans="1:6" x14ac:dyDescent="0.2">
      <c r="A42" s="139" t="s">
        <v>30</v>
      </c>
      <c r="B42" s="131">
        <v>461</v>
      </c>
      <c r="C42" s="128">
        <v>472</v>
      </c>
      <c r="D42" s="132">
        <v>440</v>
      </c>
      <c r="E42" s="219">
        <f t="shared" si="0"/>
        <v>-2.3305084745762761E-2</v>
      </c>
      <c r="F42" s="220">
        <f t="shared" si="1"/>
        <v>4.7727272727272618E-2</v>
      </c>
    </row>
    <row r="43" spans="1:6" x14ac:dyDescent="0.2">
      <c r="A43" s="139" t="s">
        <v>31</v>
      </c>
      <c r="B43" s="131">
        <v>2567</v>
      </c>
      <c r="C43" s="128">
        <v>3292</v>
      </c>
      <c r="D43" s="132">
        <v>2894</v>
      </c>
      <c r="E43" s="219">
        <f t="shared" si="0"/>
        <v>-0.2202308626974484</v>
      </c>
      <c r="F43" s="220">
        <f t="shared" si="1"/>
        <v>-0.11299239806496197</v>
      </c>
    </row>
    <row r="44" spans="1:6" x14ac:dyDescent="0.2">
      <c r="A44" s="139" t="s">
        <v>32</v>
      </c>
      <c r="B44" s="131">
        <v>1594</v>
      </c>
      <c r="C44" s="128">
        <v>1705</v>
      </c>
      <c r="D44" s="132">
        <v>1623</v>
      </c>
      <c r="E44" s="219">
        <f t="shared" si="0"/>
        <v>-6.5102639296187648E-2</v>
      </c>
      <c r="F44" s="220">
        <f t="shared" si="1"/>
        <v>-1.7868145409735026E-2</v>
      </c>
    </row>
    <row r="45" spans="1:6" x14ac:dyDescent="0.2">
      <c r="A45" s="140" t="s">
        <v>33</v>
      </c>
      <c r="B45" s="131">
        <v>10882</v>
      </c>
      <c r="C45" s="128">
        <v>11792</v>
      </c>
      <c r="D45" s="132">
        <v>10387</v>
      </c>
      <c r="E45" s="219">
        <f t="shared" si="0"/>
        <v>-7.7170963364993184E-2</v>
      </c>
      <c r="F45" s="220">
        <f t="shared" si="1"/>
        <v>4.765572350052949E-2</v>
      </c>
    </row>
    <row r="46" spans="1:6" x14ac:dyDescent="0.2">
      <c r="A46" s="140" t="s">
        <v>34</v>
      </c>
      <c r="B46" s="131">
        <v>6139</v>
      </c>
      <c r="C46" s="128">
        <v>7031</v>
      </c>
      <c r="D46" s="132">
        <v>5594</v>
      </c>
      <c r="E46" s="219">
        <f t="shared" si="0"/>
        <v>-0.12686673303939699</v>
      </c>
      <c r="F46" s="220">
        <f t="shared" si="1"/>
        <v>9.7425813371469383E-2</v>
      </c>
    </row>
    <row r="47" spans="1:6" x14ac:dyDescent="0.2">
      <c r="A47" s="139" t="s">
        <v>35</v>
      </c>
      <c r="B47" s="131">
        <v>1801</v>
      </c>
      <c r="C47" s="128">
        <v>2161</v>
      </c>
      <c r="D47" s="132">
        <v>1815</v>
      </c>
      <c r="E47" s="219">
        <f t="shared" si="0"/>
        <v>-0.16658954187875985</v>
      </c>
      <c r="F47" s="220">
        <f t="shared" si="1"/>
        <v>-7.7134986225895208E-3</v>
      </c>
    </row>
    <row r="48" spans="1:6" x14ac:dyDescent="0.2">
      <c r="A48" s="139" t="s">
        <v>36</v>
      </c>
      <c r="B48" s="131">
        <v>7000</v>
      </c>
      <c r="C48" s="128">
        <v>8071</v>
      </c>
      <c r="D48" s="132">
        <v>6681</v>
      </c>
      <c r="E48" s="219">
        <f t="shared" si="0"/>
        <v>-0.13269731136166518</v>
      </c>
      <c r="F48" s="220">
        <f t="shared" si="1"/>
        <v>4.7747343212094062E-2</v>
      </c>
    </row>
    <row r="49" spans="1:9" x14ac:dyDescent="0.2">
      <c r="A49" s="139" t="s">
        <v>37</v>
      </c>
      <c r="B49" s="131">
        <v>1258</v>
      </c>
      <c r="C49" s="128">
        <v>1513</v>
      </c>
      <c r="D49" s="132">
        <v>1326</v>
      </c>
      <c r="E49" s="219">
        <f t="shared" si="0"/>
        <v>-0.1685393258426966</v>
      </c>
      <c r="F49" s="220">
        <f t="shared" si="1"/>
        <v>-5.1282051282051322E-2</v>
      </c>
    </row>
    <row r="50" spans="1:9" x14ac:dyDescent="0.2">
      <c r="A50" s="140" t="s">
        <v>38</v>
      </c>
      <c r="B50" s="131">
        <v>2523</v>
      </c>
      <c r="C50" s="128">
        <v>3106</v>
      </c>
      <c r="D50" s="132">
        <v>2645</v>
      </c>
      <c r="E50" s="219">
        <f t="shared" si="0"/>
        <v>-0.18770122343850615</v>
      </c>
      <c r="F50" s="220">
        <f t="shared" si="1"/>
        <v>-4.6124763705103988E-2</v>
      </c>
    </row>
    <row r="51" spans="1:9" x14ac:dyDescent="0.2">
      <c r="A51" s="139" t="s">
        <v>39</v>
      </c>
      <c r="B51" s="131">
        <v>394</v>
      </c>
      <c r="C51" s="128">
        <v>319</v>
      </c>
      <c r="D51" s="132">
        <v>393</v>
      </c>
      <c r="E51" s="219">
        <f t="shared" si="0"/>
        <v>0.23510971786833856</v>
      </c>
      <c r="F51" s="220">
        <f t="shared" si="1"/>
        <v>2.5445292620864812E-3</v>
      </c>
    </row>
    <row r="52" spans="1:9" x14ac:dyDescent="0.2">
      <c r="A52" s="139"/>
      <c r="B52" s="131"/>
      <c r="C52" s="128"/>
      <c r="D52" s="132"/>
      <c r="E52" s="219"/>
      <c r="F52" s="220"/>
    </row>
    <row r="53" spans="1:9" x14ac:dyDescent="0.2">
      <c r="A53" s="139" t="s">
        <v>40</v>
      </c>
      <c r="B53" s="131">
        <f>SUM(B54:B60)</f>
        <v>32478</v>
      </c>
      <c r="C53" s="128">
        <v>44304</v>
      </c>
      <c r="D53" s="132">
        <v>30267</v>
      </c>
      <c r="E53" s="219">
        <f t="shared" si="0"/>
        <v>-0.26692849404117014</v>
      </c>
      <c r="F53" s="220">
        <f t="shared" si="1"/>
        <v>7.3049856279115977E-2</v>
      </c>
    </row>
    <row r="54" spans="1:9" x14ac:dyDescent="0.2">
      <c r="A54" s="139" t="s">
        <v>41</v>
      </c>
      <c r="B54" s="131">
        <v>22884</v>
      </c>
      <c r="C54" s="128">
        <v>34520</v>
      </c>
      <c r="D54" s="132">
        <v>23306</v>
      </c>
      <c r="E54" s="219">
        <f t="shared" si="0"/>
        <v>-0.33707995365005794</v>
      </c>
      <c r="F54" s="220">
        <f t="shared" si="1"/>
        <v>-1.8106925255299111E-2</v>
      </c>
    </row>
    <row r="55" spans="1:9" x14ac:dyDescent="0.2">
      <c r="A55" s="139" t="s">
        <v>42</v>
      </c>
      <c r="B55" s="131">
        <v>7367</v>
      </c>
      <c r="C55" s="128">
        <v>7752</v>
      </c>
      <c r="D55" s="132">
        <v>5407</v>
      </c>
      <c r="E55" s="219">
        <f t="shared" si="0"/>
        <v>-4.9664602683178516E-2</v>
      </c>
      <c r="F55" s="220">
        <f t="shared" si="1"/>
        <v>0.36249306454595898</v>
      </c>
    </row>
    <row r="56" spans="1:9" x14ac:dyDescent="0.2">
      <c r="A56" s="139" t="s">
        <v>43</v>
      </c>
      <c r="B56" s="131">
        <v>795</v>
      </c>
      <c r="C56" s="128">
        <v>875</v>
      </c>
      <c r="D56" s="132">
        <v>538</v>
      </c>
      <c r="E56" s="219">
        <f t="shared" si="0"/>
        <v>-9.1428571428571415E-2</v>
      </c>
      <c r="F56" s="220">
        <f t="shared" si="1"/>
        <v>0.47769516728624528</v>
      </c>
      <c r="I56" s="119"/>
    </row>
    <row r="57" spans="1:9" x14ac:dyDescent="0.2">
      <c r="A57" s="139" t="s">
        <v>44</v>
      </c>
      <c r="B57" s="131">
        <v>497</v>
      </c>
      <c r="C57" s="128">
        <v>239</v>
      </c>
      <c r="D57" s="132">
        <v>202</v>
      </c>
      <c r="E57" s="219">
        <f t="shared" si="0"/>
        <v>1.0794979079497908</v>
      </c>
      <c r="F57" s="220">
        <f t="shared" si="1"/>
        <v>1.4603960396039604</v>
      </c>
      <c r="I57" s="120"/>
    </row>
    <row r="58" spans="1:9" x14ac:dyDescent="0.2">
      <c r="A58" s="139" t="s">
        <v>46</v>
      </c>
      <c r="B58" s="131">
        <v>201</v>
      </c>
      <c r="C58" s="128">
        <v>208</v>
      </c>
      <c r="D58" s="132">
        <v>184</v>
      </c>
      <c r="E58" s="219">
        <f t="shared" si="0"/>
        <v>-3.3653846153846145E-2</v>
      </c>
      <c r="F58" s="220">
        <f t="shared" si="1"/>
        <v>9.2391304347826164E-2</v>
      </c>
      <c r="I58" s="120"/>
    </row>
    <row r="59" spans="1:9" x14ac:dyDescent="0.2">
      <c r="A59" s="139" t="s">
        <v>107</v>
      </c>
      <c r="B59" s="131">
        <v>644</v>
      </c>
      <c r="C59" s="128">
        <v>530</v>
      </c>
      <c r="D59" s="132">
        <v>384</v>
      </c>
      <c r="E59" s="219">
        <f t="shared" si="0"/>
        <v>0.21509433962264146</v>
      </c>
      <c r="F59" s="220">
        <f t="shared" si="1"/>
        <v>0.67708333333333326</v>
      </c>
      <c r="I59" s="119"/>
    </row>
    <row r="60" spans="1:9" x14ac:dyDescent="0.2">
      <c r="A60" s="139" t="s">
        <v>49</v>
      </c>
      <c r="B60" s="131">
        <v>90</v>
      </c>
      <c r="C60" s="128">
        <v>180</v>
      </c>
      <c r="D60" s="132">
        <v>246</v>
      </c>
      <c r="E60" s="219">
        <f t="shared" si="0"/>
        <v>-0.5</v>
      </c>
      <c r="F60" s="220">
        <f t="shared" si="1"/>
        <v>-0.63414634146341464</v>
      </c>
    </row>
    <row r="61" spans="1:9" x14ac:dyDescent="0.2">
      <c r="A61" s="141"/>
      <c r="B61" s="131"/>
      <c r="C61" s="128"/>
      <c r="D61" s="132"/>
      <c r="E61" s="219"/>
      <c r="F61" s="220"/>
    </row>
    <row r="62" spans="1:9" x14ac:dyDescent="0.2">
      <c r="A62" s="139" t="s">
        <v>47</v>
      </c>
      <c r="B62" s="131">
        <v>800</v>
      </c>
      <c r="C62" s="128">
        <v>478</v>
      </c>
      <c r="D62" s="132">
        <v>275</v>
      </c>
      <c r="E62" s="219">
        <f t="shared" si="0"/>
        <v>0.67364016736401666</v>
      </c>
      <c r="F62" s="220">
        <f t="shared" si="1"/>
        <v>1.9090909090909092</v>
      </c>
    </row>
    <row r="63" spans="1:9" x14ac:dyDescent="0.2">
      <c r="A63" s="139" t="s">
        <v>48</v>
      </c>
      <c r="B63" s="131">
        <v>119</v>
      </c>
      <c r="C63" s="128">
        <v>114</v>
      </c>
      <c r="D63" s="132">
        <v>98</v>
      </c>
      <c r="E63" s="219">
        <f t="shared" si="0"/>
        <v>4.3859649122806932E-2</v>
      </c>
      <c r="F63" s="220">
        <f t="shared" si="1"/>
        <v>0.21428571428571419</v>
      </c>
    </row>
    <row r="64" spans="1:9" x14ac:dyDescent="0.2">
      <c r="A64" s="139" t="s">
        <v>45</v>
      </c>
      <c r="B64" s="131">
        <v>552</v>
      </c>
      <c r="C64" s="128">
        <v>968</v>
      </c>
      <c r="D64" s="132">
        <v>186</v>
      </c>
      <c r="E64" s="219">
        <f t="shared" si="0"/>
        <v>-0.42975206611570249</v>
      </c>
      <c r="F64" s="220">
        <f t="shared" si="1"/>
        <v>1.967741935483871</v>
      </c>
    </row>
    <row r="65" spans="1:6" x14ac:dyDescent="0.2">
      <c r="A65" s="139" t="s">
        <v>50</v>
      </c>
      <c r="B65" s="131">
        <v>284</v>
      </c>
      <c r="C65" s="128">
        <v>253</v>
      </c>
      <c r="D65" s="132">
        <v>187</v>
      </c>
      <c r="E65" s="219">
        <f t="shared" si="0"/>
        <v>0.12252964426877466</v>
      </c>
      <c r="F65" s="220">
        <f t="shared" si="1"/>
        <v>0.51871657754010703</v>
      </c>
    </row>
    <row r="66" spans="1:6" x14ac:dyDescent="0.2">
      <c r="A66" s="141"/>
      <c r="B66" s="131"/>
      <c r="C66" s="128"/>
      <c r="D66" s="132"/>
      <c r="E66" s="219"/>
      <c r="F66" s="220"/>
    </row>
    <row r="67" spans="1:6" x14ac:dyDescent="0.2">
      <c r="A67" s="139" t="s">
        <v>51</v>
      </c>
      <c r="B67" s="131">
        <v>4398</v>
      </c>
      <c r="C67" s="128">
        <v>5918</v>
      </c>
      <c r="D67" s="132">
        <v>3390</v>
      </c>
      <c r="E67" s="219">
        <f t="shared" si="0"/>
        <v>-0.25684352821899292</v>
      </c>
      <c r="F67" s="220">
        <f t="shared" si="1"/>
        <v>0.29734513274336294</v>
      </c>
    </row>
    <row r="68" spans="1:6" x14ac:dyDescent="0.2">
      <c r="A68" s="139" t="s">
        <v>52</v>
      </c>
      <c r="B68" s="131">
        <v>953</v>
      </c>
      <c r="C68" s="128">
        <v>1170</v>
      </c>
      <c r="D68" s="132">
        <v>779</v>
      </c>
      <c r="E68" s="219">
        <f t="shared" si="0"/>
        <v>-0.18547008547008548</v>
      </c>
      <c r="F68" s="220">
        <f t="shared" si="1"/>
        <v>0.22336328626444168</v>
      </c>
    </row>
    <row r="69" spans="1:6" x14ac:dyDescent="0.2">
      <c r="A69" s="139" t="s">
        <v>53</v>
      </c>
      <c r="B69" s="131">
        <v>194</v>
      </c>
      <c r="C69" s="128">
        <v>252</v>
      </c>
      <c r="D69" s="132">
        <v>208</v>
      </c>
      <c r="E69" s="219">
        <f t="shared" si="0"/>
        <v>-0.23015873015873012</v>
      </c>
      <c r="F69" s="220">
        <f t="shared" si="1"/>
        <v>-6.7307692307692291E-2</v>
      </c>
    </row>
    <row r="70" spans="1:6" x14ac:dyDescent="0.2">
      <c r="A70" s="139" t="s">
        <v>105</v>
      </c>
      <c r="B70" s="131">
        <v>97</v>
      </c>
      <c r="C70" s="128">
        <v>71</v>
      </c>
      <c r="D70" s="132">
        <v>76</v>
      </c>
      <c r="E70" s="219">
        <f t="shared" ref="E70:E96" si="2">B70/C70-1</f>
        <v>0.36619718309859151</v>
      </c>
      <c r="F70" s="220">
        <f t="shared" ref="F70:F96" si="3">B70/D70-1</f>
        <v>0.27631578947368429</v>
      </c>
    </row>
    <row r="71" spans="1:6" x14ac:dyDescent="0.2">
      <c r="A71" s="139" t="s">
        <v>108</v>
      </c>
      <c r="B71" s="131">
        <v>452</v>
      </c>
      <c r="C71" s="128">
        <v>388</v>
      </c>
      <c r="D71" s="132">
        <v>282</v>
      </c>
      <c r="E71" s="219">
        <f t="shared" si="2"/>
        <v>0.1649484536082475</v>
      </c>
      <c r="F71" s="220">
        <f t="shared" si="3"/>
        <v>0.60283687943262421</v>
      </c>
    </row>
    <row r="72" spans="1:6" x14ac:dyDescent="0.2">
      <c r="A72" s="139" t="s">
        <v>54</v>
      </c>
      <c r="B72" s="131">
        <v>3139</v>
      </c>
      <c r="C72" s="128">
        <v>3892</v>
      </c>
      <c r="D72" s="132">
        <v>1846</v>
      </c>
      <c r="E72" s="219">
        <f t="shared" si="2"/>
        <v>-0.19347379239465567</v>
      </c>
      <c r="F72" s="220">
        <f t="shared" si="3"/>
        <v>0.70043336944745405</v>
      </c>
    </row>
    <row r="73" spans="1:6" x14ac:dyDescent="0.2">
      <c r="A73" s="139" t="s">
        <v>55</v>
      </c>
      <c r="B73" s="131">
        <v>447</v>
      </c>
      <c r="C73" s="128">
        <v>422</v>
      </c>
      <c r="D73" s="132">
        <v>337</v>
      </c>
      <c r="E73" s="219">
        <f t="shared" si="2"/>
        <v>5.9241706161137442E-2</v>
      </c>
      <c r="F73" s="220">
        <f t="shared" si="3"/>
        <v>0.32640949554896137</v>
      </c>
    </row>
    <row r="74" spans="1:6" x14ac:dyDescent="0.2">
      <c r="A74" s="139" t="s">
        <v>56</v>
      </c>
      <c r="B74" s="131">
        <v>576</v>
      </c>
      <c r="C74" s="128">
        <v>854</v>
      </c>
      <c r="D74" s="132">
        <v>691</v>
      </c>
      <c r="E74" s="219">
        <f t="shared" si="2"/>
        <v>-0.32552693208430916</v>
      </c>
      <c r="F74" s="220">
        <f t="shared" si="3"/>
        <v>-0.16642547033285093</v>
      </c>
    </row>
    <row r="75" spans="1:6" x14ac:dyDescent="0.2">
      <c r="A75" s="139" t="s">
        <v>57</v>
      </c>
      <c r="B75" s="131">
        <v>325</v>
      </c>
      <c r="C75" s="128">
        <v>290</v>
      </c>
      <c r="D75" s="132">
        <v>214</v>
      </c>
      <c r="E75" s="219">
        <f t="shared" si="2"/>
        <v>0.1206896551724137</v>
      </c>
      <c r="F75" s="220">
        <f t="shared" si="3"/>
        <v>0.51869158878504673</v>
      </c>
    </row>
    <row r="76" spans="1:6" x14ac:dyDescent="0.2">
      <c r="A76" s="139" t="s">
        <v>58</v>
      </c>
      <c r="B76" s="131">
        <v>974</v>
      </c>
      <c r="C76" s="128">
        <v>1353</v>
      </c>
      <c r="D76" s="132">
        <v>966</v>
      </c>
      <c r="E76" s="219">
        <f t="shared" si="2"/>
        <v>-0.28011825572801186</v>
      </c>
      <c r="F76" s="220">
        <f t="shared" si="3"/>
        <v>8.2815734989647449E-3</v>
      </c>
    </row>
    <row r="77" spans="1:6" x14ac:dyDescent="0.2">
      <c r="A77" s="139" t="s">
        <v>59</v>
      </c>
      <c r="B77" s="131">
        <f>158+86</f>
        <v>244</v>
      </c>
      <c r="C77" s="128">
        <v>273</v>
      </c>
      <c r="D77" s="132">
        <v>255</v>
      </c>
      <c r="E77" s="219">
        <f t="shared" si="2"/>
        <v>-0.10622710622710618</v>
      </c>
      <c r="F77" s="220">
        <f t="shared" si="3"/>
        <v>-4.3137254901960742E-2</v>
      </c>
    </row>
    <row r="78" spans="1:6" x14ac:dyDescent="0.2">
      <c r="A78" s="139"/>
      <c r="B78" s="131"/>
      <c r="C78" s="128"/>
      <c r="D78" s="132"/>
      <c r="E78" s="219"/>
      <c r="F78" s="220"/>
    </row>
    <row r="79" spans="1:6" x14ac:dyDescent="0.2">
      <c r="A79" s="139" t="s">
        <v>60</v>
      </c>
      <c r="B79" s="131">
        <f>SUM(B80:B83)</f>
        <v>54640</v>
      </c>
      <c r="C79" s="128">
        <v>60609</v>
      </c>
      <c r="D79" s="132">
        <v>58673</v>
      </c>
      <c r="E79" s="219">
        <f t="shared" si="2"/>
        <v>-9.8483723539408374E-2</v>
      </c>
      <c r="F79" s="220">
        <f t="shared" si="3"/>
        <v>-6.8736897721268675E-2</v>
      </c>
    </row>
    <row r="80" spans="1:6" x14ac:dyDescent="0.2">
      <c r="A80" s="139" t="s">
        <v>61</v>
      </c>
      <c r="B80" s="131">
        <v>41093</v>
      </c>
      <c r="C80" s="128">
        <v>45856</v>
      </c>
      <c r="D80" s="132">
        <v>44720</v>
      </c>
      <c r="E80" s="219">
        <f t="shared" si="2"/>
        <v>-0.10386863224005582</v>
      </c>
      <c r="F80" s="220">
        <f t="shared" si="3"/>
        <v>-8.1104651162790753E-2</v>
      </c>
    </row>
    <row r="81" spans="1:6" x14ac:dyDescent="0.2">
      <c r="A81" s="139" t="s">
        <v>62</v>
      </c>
      <c r="B81" s="131">
        <v>3140</v>
      </c>
      <c r="C81" s="128">
        <v>3739</v>
      </c>
      <c r="D81" s="132">
        <v>3138</v>
      </c>
      <c r="E81" s="219">
        <f t="shared" si="2"/>
        <v>-0.16020326290451992</v>
      </c>
      <c r="F81" s="220">
        <f t="shared" si="3"/>
        <v>6.3734862970044048E-4</v>
      </c>
    </row>
    <row r="82" spans="1:6" x14ac:dyDescent="0.2">
      <c r="A82" s="139" t="s">
        <v>63</v>
      </c>
      <c r="B82" s="131">
        <v>801</v>
      </c>
      <c r="C82" s="128">
        <v>792</v>
      </c>
      <c r="D82" s="132">
        <v>648</v>
      </c>
      <c r="E82" s="219">
        <f t="shared" si="2"/>
        <v>1.1363636363636465E-2</v>
      </c>
      <c r="F82" s="220">
        <f t="shared" si="3"/>
        <v>0.23611111111111116</v>
      </c>
    </row>
    <row r="83" spans="1:6" x14ac:dyDescent="0.2">
      <c r="A83" s="139" t="s">
        <v>64</v>
      </c>
      <c r="B83" s="131">
        <v>9606</v>
      </c>
      <c r="C83" s="128">
        <v>10222</v>
      </c>
      <c r="D83" s="132">
        <v>10167</v>
      </c>
      <c r="E83" s="219">
        <f t="shared" si="2"/>
        <v>-6.0262179612600275E-2</v>
      </c>
      <c r="F83" s="220">
        <f t="shared" si="3"/>
        <v>-5.5178518737090565E-2</v>
      </c>
    </row>
    <row r="84" spans="1:6" x14ac:dyDescent="0.2">
      <c r="A84" s="139" t="s">
        <v>65</v>
      </c>
      <c r="B84" s="131">
        <v>248</v>
      </c>
      <c r="C84" s="128">
        <v>239</v>
      </c>
      <c r="D84" s="132">
        <v>197</v>
      </c>
      <c r="E84" s="219">
        <f t="shared" si="2"/>
        <v>3.7656903765690419E-2</v>
      </c>
      <c r="F84" s="220">
        <f t="shared" si="3"/>
        <v>0.25888324873096447</v>
      </c>
    </row>
    <row r="85" spans="1:6" x14ac:dyDescent="0.2">
      <c r="A85" s="139" t="s">
        <v>66</v>
      </c>
      <c r="B85" s="131">
        <v>3376</v>
      </c>
      <c r="C85" s="128">
        <v>3825</v>
      </c>
      <c r="D85" s="132">
        <v>3556</v>
      </c>
      <c r="E85" s="219">
        <f t="shared" si="2"/>
        <v>-0.11738562091503268</v>
      </c>
      <c r="F85" s="220">
        <f t="shared" si="3"/>
        <v>-5.0618672665916797E-2</v>
      </c>
    </row>
    <row r="86" spans="1:6" x14ac:dyDescent="0.2">
      <c r="A86" s="139" t="s">
        <v>67</v>
      </c>
      <c r="B86" s="131">
        <v>4056</v>
      </c>
      <c r="C86" s="128">
        <v>3589</v>
      </c>
      <c r="D86" s="132">
        <v>4140</v>
      </c>
      <c r="E86" s="219">
        <f t="shared" si="2"/>
        <v>0.13011981053218169</v>
      </c>
      <c r="F86" s="220">
        <f t="shared" si="3"/>
        <v>-2.0289855072463725E-2</v>
      </c>
    </row>
    <row r="87" spans="1:6" x14ac:dyDescent="0.2">
      <c r="A87" s="139" t="s">
        <v>68</v>
      </c>
      <c r="B87" s="131">
        <v>513</v>
      </c>
      <c r="C87" s="128">
        <v>511</v>
      </c>
      <c r="D87" s="132">
        <v>486</v>
      </c>
      <c r="E87" s="219">
        <f t="shared" si="2"/>
        <v>3.9138943248533398E-3</v>
      </c>
      <c r="F87" s="220">
        <f t="shared" si="3"/>
        <v>5.555555555555558E-2</v>
      </c>
    </row>
    <row r="88" spans="1:6" x14ac:dyDescent="0.2">
      <c r="A88" s="139" t="s">
        <v>69</v>
      </c>
      <c r="B88" s="131">
        <v>435</v>
      </c>
      <c r="C88" s="128">
        <v>568</v>
      </c>
      <c r="D88" s="132">
        <v>686</v>
      </c>
      <c r="E88" s="219">
        <f t="shared" si="2"/>
        <v>-0.23415492957746475</v>
      </c>
      <c r="F88" s="220">
        <f t="shared" si="3"/>
        <v>-0.36588921282798836</v>
      </c>
    </row>
    <row r="89" spans="1:6" x14ac:dyDescent="0.2">
      <c r="A89" s="139" t="s">
        <v>70</v>
      </c>
      <c r="B89" s="131">
        <v>58</v>
      </c>
      <c r="C89" s="128">
        <v>267</v>
      </c>
      <c r="D89" s="132">
        <v>117</v>
      </c>
      <c r="E89" s="219">
        <f t="shared" si="2"/>
        <v>-0.78277153558052437</v>
      </c>
      <c r="F89" s="220">
        <f t="shared" si="3"/>
        <v>-0.50427350427350426</v>
      </c>
    </row>
    <row r="90" spans="1:6" x14ac:dyDescent="0.2">
      <c r="A90" s="139"/>
      <c r="B90" s="131"/>
      <c r="C90" s="128"/>
      <c r="D90" s="132"/>
      <c r="E90" s="219"/>
      <c r="F90" s="220"/>
    </row>
    <row r="91" spans="1:6" x14ac:dyDescent="0.2">
      <c r="A91" s="139" t="s">
        <v>71</v>
      </c>
      <c r="B91" s="131">
        <f>SUM(B92:B94)</f>
        <v>1998</v>
      </c>
      <c r="C91" s="128">
        <v>2606</v>
      </c>
      <c r="D91" s="132">
        <v>2635</v>
      </c>
      <c r="E91" s="219">
        <f t="shared" si="2"/>
        <v>-0.23330775134305448</v>
      </c>
      <c r="F91" s="220">
        <f t="shared" si="3"/>
        <v>-0.24174573055028459</v>
      </c>
    </row>
    <row r="92" spans="1:6" x14ac:dyDescent="0.2">
      <c r="A92" s="139" t="s">
        <v>72</v>
      </c>
      <c r="B92" s="131">
        <v>1738</v>
      </c>
      <c r="C92" s="128">
        <v>2270</v>
      </c>
      <c r="D92" s="132">
        <v>2350</v>
      </c>
      <c r="E92" s="219">
        <f t="shared" si="2"/>
        <v>-0.23436123348017623</v>
      </c>
      <c r="F92" s="220">
        <f t="shared" si="3"/>
        <v>-0.26042553191489359</v>
      </c>
    </row>
    <row r="93" spans="1:6" x14ac:dyDescent="0.2">
      <c r="A93" s="139" t="s">
        <v>73</v>
      </c>
      <c r="B93" s="131">
        <v>209</v>
      </c>
      <c r="C93" s="128">
        <v>295</v>
      </c>
      <c r="D93" s="132">
        <v>265</v>
      </c>
      <c r="E93" s="219">
        <f t="shared" si="2"/>
        <v>-0.29152542372881352</v>
      </c>
      <c r="F93" s="220">
        <f t="shared" si="3"/>
        <v>-0.21132075471698109</v>
      </c>
    </row>
    <row r="94" spans="1:6" x14ac:dyDescent="0.2">
      <c r="A94" s="139" t="s">
        <v>17</v>
      </c>
      <c r="B94" s="131">
        <v>51</v>
      </c>
      <c r="C94" s="128">
        <v>41</v>
      </c>
      <c r="D94" s="132">
        <v>20</v>
      </c>
      <c r="E94" s="219">
        <f t="shared" si="2"/>
        <v>0.24390243902439024</v>
      </c>
      <c r="F94" s="220">
        <f t="shared" si="3"/>
        <v>1.5499999999999998</v>
      </c>
    </row>
    <row r="95" spans="1:6" x14ac:dyDescent="0.2">
      <c r="A95" s="139"/>
      <c r="B95" s="131"/>
      <c r="C95" s="128"/>
      <c r="D95" s="132"/>
      <c r="E95" s="219"/>
      <c r="F95" s="220"/>
    </row>
    <row r="96" spans="1:6" ht="13.5" thickBot="1" x14ac:dyDescent="0.25">
      <c r="A96" s="142" t="s">
        <v>74</v>
      </c>
      <c r="B96" s="134">
        <v>1600</v>
      </c>
      <c r="C96" s="135">
        <v>1204</v>
      </c>
      <c r="D96" s="136">
        <v>1192</v>
      </c>
      <c r="E96" s="221">
        <f t="shared" si="2"/>
        <v>0.32890365448504988</v>
      </c>
      <c r="F96" s="222">
        <f t="shared" si="3"/>
        <v>0.34228187919463093</v>
      </c>
    </row>
  </sheetData>
  <mergeCells count="2">
    <mergeCell ref="E3:F3"/>
    <mergeCell ref="B3:D3"/>
  </mergeCells>
  <conditionalFormatting sqref="E5:F96">
    <cfRule type="cellIs" dxfId="43" priority="1" operator="lessThan">
      <formula>0</formula>
    </cfRule>
    <cfRule type="cellIs" dxfId="42" priority="2" operator="greater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9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E5" sqref="E5"/>
    </sheetView>
  </sheetViews>
  <sheetFormatPr defaultRowHeight="14.25" x14ac:dyDescent="0.2"/>
  <cols>
    <col min="1" max="1" width="18.875" style="17" customWidth="1"/>
    <col min="2" max="2" width="12.375" style="17" customWidth="1"/>
    <col min="3" max="4" width="10.625" style="17" customWidth="1"/>
    <col min="5" max="5" width="8.75" customWidth="1"/>
    <col min="6" max="7" width="9.25" customWidth="1"/>
    <col min="8" max="8" width="10.125" customWidth="1"/>
    <col min="9" max="10" width="10" customWidth="1"/>
    <col min="11" max="11" width="8.375" customWidth="1"/>
  </cols>
  <sheetData>
    <row r="1" spans="1:13" x14ac:dyDescent="0.2">
      <c r="A1" s="17" t="s">
        <v>115</v>
      </c>
    </row>
    <row r="2" spans="1:13" ht="15" thickBot="1" x14ac:dyDescent="0.25"/>
    <row r="3" spans="1:13" s="10" customFormat="1" ht="15" customHeight="1" x14ac:dyDescent="0.2">
      <c r="A3" s="63"/>
      <c r="B3" s="248" t="s">
        <v>98</v>
      </c>
      <c r="C3" s="248"/>
      <c r="D3" s="248"/>
      <c r="E3" s="248" t="s">
        <v>76</v>
      </c>
      <c r="F3" s="248"/>
      <c r="G3" s="248" t="s">
        <v>99</v>
      </c>
      <c r="H3" s="248"/>
      <c r="I3" s="248"/>
      <c r="J3" s="252" t="s">
        <v>76</v>
      </c>
      <c r="K3" s="252"/>
    </row>
    <row r="4" spans="1:13" s="10" customFormat="1" ht="13.5" thickBot="1" x14ac:dyDescent="0.25">
      <c r="A4" s="63"/>
      <c r="B4" s="10">
        <v>2014</v>
      </c>
      <c r="C4" s="63">
        <v>2013</v>
      </c>
      <c r="D4" s="64">
        <v>2012</v>
      </c>
      <c r="E4" s="61" t="s">
        <v>120</v>
      </c>
      <c r="F4" s="61" t="s">
        <v>121</v>
      </c>
      <c r="G4" s="10">
        <v>2014</v>
      </c>
      <c r="H4" s="61">
        <v>2013</v>
      </c>
      <c r="I4" s="61">
        <v>2012</v>
      </c>
      <c r="J4" s="55" t="s">
        <v>120</v>
      </c>
      <c r="K4" s="56" t="s">
        <v>121</v>
      </c>
    </row>
    <row r="5" spans="1:13" x14ac:dyDescent="0.2">
      <c r="A5" s="63" t="s">
        <v>0</v>
      </c>
      <c r="B5" s="28">
        <v>219167</v>
      </c>
      <c r="C5" s="28">
        <v>256529.99999999997</v>
      </c>
      <c r="D5" s="28">
        <v>223449</v>
      </c>
      <c r="E5" s="105">
        <f>B5/C5-1</f>
        <v>-0.14564768253225735</v>
      </c>
      <c r="F5" s="25">
        <f>B5/D5-1</f>
        <v>-1.91632095019445E-2</v>
      </c>
      <c r="G5" s="28">
        <f>B5+אוקטובר!G5</f>
        <v>2722625</v>
      </c>
      <c r="H5" s="28">
        <v>2721161</v>
      </c>
      <c r="I5" s="28">
        <v>2690637</v>
      </c>
      <c r="J5" s="105">
        <f>G5/H5-1</f>
        <v>5.3800565273420808E-4</v>
      </c>
      <c r="K5" s="105">
        <f>G5/I5-1</f>
        <v>1.1888634550108357E-2</v>
      </c>
      <c r="M5" s="13"/>
    </row>
    <row r="6" spans="1:13" x14ac:dyDescent="0.2">
      <c r="A6" s="63" t="s">
        <v>1</v>
      </c>
      <c r="B6" s="28">
        <f>B8+B21</f>
        <v>21804</v>
      </c>
      <c r="C6" s="28">
        <v>23909</v>
      </c>
      <c r="D6" s="28">
        <v>22059</v>
      </c>
      <c r="E6" s="105">
        <f t="shared" ref="E6:E69" si="0">B6/C6-1</f>
        <v>-8.8042159856121072E-2</v>
      </c>
      <c r="F6" s="25">
        <f t="shared" ref="F6:F69" si="1">B6/D6-1</f>
        <v>-1.1559907520739876E-2</v>
      </c>
      <c r="G6" s="28">
        <f>B6+אוקטובר!G6</f>
        <v>215338</v>
      </c>
      <c r="H6" s="28">
        <v>220139</v>
      </c>
      <c r="I6" s="28">
        <v>219960</v>
      </c>
      <c r="J6" s="105">
        <f t="shared" ref="J6:J69" si="2">G6/H6-1</f>
        <v>-2.1808947982865368E-2</v>
      </c>
      <c r="K6" s="105">
        <f t="shared" ref="K6:K69" si="3">G6/I6-1</f>
        <v>-2.1012911438443305E-2</v>
      </c>
      <c r="M6" s="13"/>
    </row>
    <row r="7" spans="1:13" x14ac:dyDescent="0.2">
      <c r="A7" s="16"/>
      <c r="B7" s="28"/>
      <c r="C7" s="28"/>
      <c r="D7" s="28"/>
      <c r="E7" s="105"/>
      <c r="F7" s="25"/>
      <c r="G7" s="28"/>
      <c r="H7" s="28"/>
      <c r="I7" s="28"/>
      <c r="J7" s="105"/>
      <c r="K7" s="105"/>
      <c r="M7" s="13"/>
    </row>
    <row r="8" spans="1:13" x14ac:dyDescent="0.2">
      <c r="A8" s="16" t="s">
        <v>2</v>
      </c>
      <c r="B8" s="28">
        <f>SUM(B9:B19)</f>
        <v>17545</v>
      </c>
      <c r="C8" s="28">
        <v>18269</v>
      </c>
      <c r="D8" s="28">
        <v>17516</v>
      </c>
      <c r="E8" s="105">
        <f t="shared" si="0"/>
        <v>-3.9629974273359236E-2</v>
      </c>
      <c r="F8" s="25">
        <f t="shared" si="1"/>
        <v>1.6556291390728006E-3</v>
      </c>
      <c r="G8" s="28">
        <f>B8+אוקטובר!G8</f>
        <v>159936</v>
      </c>
      <c r="H8" s="28">
        <v>163907</v>
      </c>
      <c r="I8" s="28">
        <v>164235</v>
      </c>
      <c r="J8" s="105">
        <f t="shared" si="2"/>
        <v>-2.4227153202730833E-2</v>
      </c>
      <c r="K8" s="105">
        <f t="shared" si="3"/>
        <v>-2.6175906475477184E-2</v>
      </c>
      <c r="M8" s="13"/>
    </row>
    <row r="9" spans="1:13" x14ac:dyDescent="0.2">
      <c r="A9" s="16" t="s">
        <v>3</v>
      </c>
      <c r="B9" s="28">
        <v>3294</v>
      </c>
      <c r="C9" s="28">
        <v>3535</v>
      </c>
      <c r="D9" s="28">
        <v>4519</v>
      </c>
      <c r="E9" s="105">
        <f t="shared" si="0"/>
        <v>-6.817538896746822E-2</v>
      </c>
      <c r="F9" s="25">
        <f t="shared" si="1"/>
        <v>-0.27107767205133881</v>
      </c>
      <c r="G9" s="28">
        <f>B9+אוקטובר!G9</f>
        <v>33335</v>
      </c>
      <c r="H9" s="28">
        <v>37143</v>
      </c>
      <c r="I9" s="28">
        <v>41136</v>
      </c>
      <c r="J9" s="105">
        <f t="shared" si="2"/>
        <v>-0.10252268260506692</v>
      </c>
      <c r="K9" s="105">
        <f t="shared" si="3"/>
        <v>-0.18963924542979382</v>
      </c>
      <c r="M9" s="13"/>
    </row>
    <row r="10" spans="1:13" x14ac:dyDescent="0.2">
      <c r="A10" s="16" t="s">
        <v>4</v>
      </c>
      <c r="B10" s="28">
        <v>1436</v>
      </c>
      <c r="C10" s="28">
        <v>1887</v>
      </c>
      <c r="D10" s="28">
        <v>1193</v>
      </c>
      <c r="E10" s="105">
        <f t="shared" si="0"/>
        <v>-0.23900370959194484</v>
      </c>
      <c r="F10" s="25">
        <f t="shared" si="1"/>
        <v>0.20368818105616104</v>
      </c>
      <c r="G10" s="28">
        <f>B10+אוקטובר!G10</f>
        <v>7864</v>
      </c>
      <c r="H10" s="28">
        <v>8109.9999999999991</v>
      </c>
      <c r="I10" s="28">
        <v>5756</v>
      </c>
      <c r="J10" s="105">
        <f t="shared" si="2"/>
        <v>-3.0332922318125677E-2</v>
      </c>
      <c r="K10" s="105">
        <f t="shared" si="3"/>
        <v>0.36622654621264772</v>
      </c>
      <c r="M10" s="13"/>
    </row>
    <row r="11" spans="1:13" x14ac:dyDescent="0.2">
      <c r="A11" s="16" t="s">
        <v>5</v>
      </c>
      <c r="B11" s="28">
        <v>3010</v>
      </c>
      <c r="C11" s="28">
        <v>2963</v>
      </c>
      <c r="D11" s="28">
        <v>3191</v>
      </c>
      <c r="E11" s="105">
        <f t="shared" si="0"/>
        <v>1.5862301721228489E-2</v>
      </c>
      <c r="F11" s="25">
        <f t="shared" si="1"/>
        <v>-5.6722030711375715E-2</v>
      </c>
      <c r="G11" s="28">
        <f>B11+אוקטובר!G11</f>
        <v>24259</v>
      </c>
      <c r="H11" s="28">
        <v>25375</v>
      </c>
      <c r="I11" s="28">
        <v>23967</v>
      </c>
      <c r="J11" s="105">
        <f t="shared" si="2"/>
        <v>-4.3980295566502514E-2</v>
      </c>
      <c r="K11" s="105">
        <f t="shared" si="3"/>
        <v>1.2183418867609541E-2</v>
      </c>
      <c r="M11" s="13"/>
    </row>
    <row r="12" spans="1:13" x14ac:dyDescent="0.2">
      <c r="A12" s="16" t="s">
        <v>103</v>
      </c>
      <c r="B12" s="28">
        <v>595</v>
      </c>
      <c r="C12" s="28">
        <v>293</v>
      </c>
      <c r="D12" s="28">
        <v>365</v>
      </c>
      <c r="E12" s="105">
        <f t="shared" si="0"/>
        <v>1.0307167235494878</v>
      </c>
      <c r="F12" s="25">
        <f t="shared" si="1"/>
        <v>0.63013698630136994</v>
      </c>
      <c r="G12" s="28">
        <f>B12+אוקטובר!G12</f>
        <v>4982</v>
      </c>
      <c r="H12" s="28">
        <v>4243</v>
      </c>
      <c r="I12" s="28">
        <v>3926</v>
      </c>
      <c r="J12" s="105">
        <f t="shared" si="2"/>
        <v>0.17416921989158607</v>
      </c>
      <c r="K12" s="105">
        <f t="shared" si="3"/>
        <v>0.2689760570555273</v>
      </c>
      <c r="M12" s="13"/>
    </row>
    <row r="13" spans="1:13" x14ac:dyDescent="0.2">
      <c r="A13" s="16" t="s">
        <v>6</v>
      </c>
      <c r="B13" s="28">
        <v>3955</v>
      </c>
      <c r="C13" s="28">
        <v>2741</v>
      </c>
      <c r="D13" s="28">
        <v>1731</v>
      </c>
      <c r="E13" s="105">
        <f t="shared" si="0"/>
        <v>0.44290404961692809</v>
      </c>
      <c r="F13" s="25">
        <f t="shared" si="1"/>
        <v>1.2848064702484114</v>
      </c>
      <c r="G13" s="28">
        <f>B13+אוקטובר!G13</f>
        <v>30117</v>
      </c>
      <c r="H13" s="28">
        <v>23035</v>
      </c>
      <c r="I13" s="28">
        <v>18109</v>
      </c>
      <c r="J13" s="105">
        <f t="shared" si="2"/>
        <v>0.3074451920989798</v>
      </c>
      <c r="K13" s="105">
        <f t="shared" si="3"/>
        <v>0.66309569827157766</v>
      </c>
      <c r="L13" s="13"/>
      <c r="M13" s="13"/>
    </row>
    <row r="14" spans="1:13" x14ac:dyDescent="0.2">
      <c r="A14" s="16" t="s">
        <v>7</v>
      </c>
      <c r="B14" s="28">
        <v>1010.9999999999999</v>
      </c>
      <c r="C14" s="28">
        <v>1163</v>
      </c>
      <c r="D14" s="28">
        <v>973</v>
      </c>
      <c r="E14" s="105">
        <f t="shared" si="0"/>
        <v>-0.13069647463456591</v>
      </c>
      <c r="F14" s="25">
        <f t="shared" si="1"/>
        <v>3.9054470709146916E-2</v>
      </c>
      <c r="G14" s="28">
        <f>B14+אוקטובר!G14</f>
        <v>11933</v>
      </c>
      <c r="H14" s="28">
        <v>11810</v>
      </c>
      <c r="I14" s="28">
        <v>15000</v>
      </c>
      <c r="J14" s="105">
        <f t="shared" si="2"/>
        <v>1.0414902624894085E-2</v>
      </c>
      <c r="K14" s="105">
        <f t="shared" si="3"/>
        <v>-0.20446666666666669</v>
      </c>
      <c r="M14" s="13"/>
    </row>
    <row r="15" spans="1:13" x14ac:dyDescent="0.2">
      <c r="A15" s="16" t="s">
        <v>8</v>
      </c>
      <c r="B15" s="28">
        <v>565</v>
      </c>
      <c r="C15" s="28">
        <v>320</v>
      </c>
      <c r="D15" s="28">
        <v>395</v>
      </c>
      <c r="E15" s="105">
        <f t="shared" si="0"/>
        <v>0.765625</v>
      </c>
      <c r="F15" s="25">
        <f t="shared" si="1"/>
        <v>0.43037974683544311</v>
      </c>
      <c r="G15" s="28">
        <f>B15+אוקטובר!G15</f>
        <v>5709</v>
      </c>
      <c r="H15" s="28">
        <v>4946</v>
      </c>
      <c r="I15" s="28">
        <v>4808</v>
      </c>
      <c r="J15" s="105">
        <f t="shared" si="2"/>
        <v>0.15426607359482403</v>
      </c>
      <c r="K15" s="105">
        <f t="shared" si="3"/>
        <v>0.18739600665557399</v>
      </c>
      <c r="M15" s="13"/>
    </row>
    <row r="16" spans="1:13" x14ac:dyDescent="0.2">
      <c r="A16" s="16" t="s">
        <v>9</v>
      </c>
      <c r="B16" s="28">
        <v>1194</v>
      </c>
      <c r="C16" s="28">
        <v>2317</v>
      </c>
      <c r="D16" s="28">
        <v>1867</v>
      </c>
      <c r="E16" s="105">
        <f t="shared" si="0"/>
        <v>-0.48467846353042732</v>
      </c>
      <c r="F16" s="25">
        <f t="shared" si="1"/>
        <v>-0.36047134440278517</v>
      </c>
      <c r="G16" s="28">
        <f>B16+אוקטובר!G16</f>
        <v>20827</v>
      </c>
      <c r="H16" s="28">
        <v>26665</v>
      </c>
      <c r="I16" s="28">
        <v>27457</v>
      </c>
      <c r="J16" s="105">
        <f t="shared" si="2"/>
        <v>-0.21893868366772928</v>
      </c>
      <c r="K16" s="105">
        <f t="shared" si="3"/>
        <v>-0.24146847798375637</v>
      </c>
      <c r="M16" s="13"/>
    </row>
    <row r="17" spans="1:13" x14ac:dyDescent="0.2">
      <c r="A17" s="16" t="s">
        <v>10</v>
      </c>
      <c r="B17" s="28">
        <v>1472</v>
      </c>
      <c r="C17" s="28">
        <v>1399</v>
      </c>
      <c r="D17" s="28">
        <v>1488</v>
      </c>
      <c r="E17" s="105">
        <f t="shared" si="0"/>
        <v>5.2180128663330994E-2</v>
      </c>
      <c r="F17" s="25">
        <f t="shared" si="1"/>
        <v>-1.0752688172043001E-2</v>
      </c>
      <c r="G17" s="28">
        <f>B17+אוקטובר!G17</f>
        <v>8282</v>
      </c>
      <c r="H17" s="28">
        <v>8515</v>
      </c>
      <c r="I17" s="28">
        <v>8413</v>
      </c>
      <c r="J17" s="105">
        <f t="shared" si="2"/>
        <v>-2.7363476218438043E-2</v>
      </c>
      <c r="K17" s="105">
        <f t="shared" si="3"/>
        <v>-1.5571139902531783E-2</v>
      </c>
      <c r="M17" s="13"/>
    </row>
    <row r="18" spans="1:13" x14ac:dyDescent="0.2">
      <c r="A18" s="16" t="s">
        <v>11</v>
      </c>
      <c r="B18" s="28">
        <v>203</v>
      </c>
      <c r="C18" s="28">
        <v>130</v>
      </c>
      <c r="D18" s="28">
        <v>206</v>
      </c>
      <c r="E18" s="105">
        <f t="shared" si="0"/>
        <v>0.56153846153846154</v>
      </c>
      <c r="F18" s="25">
        <f t="shared" si="1"/>
        <v>-1.4563106796116498E-2</v>
      </c>
      <c r="G18" s="28">
        <f>B18+אוקטובר!G18</f>
        <v>2944</v>
      </c>
      <c r="H18" s="28">
        <v>3517</v>
      </c>
      <c r="I18" s="28">
        <v>4134</v>
      </c>
      <c r="J18" s="105">
        <f t="shared" si="2"/>
        <v>-0.16292294569235144</v>
      </c>
      <c r="K18" s="105">
        <f t="shared" si="3"/>
        <v>-0.28785679729075953</v>
      </c>
      <c r="M18" s="13"/>
    </row>
    <row r="19" spans="1:13" x14ac:dyDescent="0.2">
      <c r="A19" s="16" t="s">
        <v>12</v>
      </c>
      <c r="B19" s="28">
        <v>810</v>
      </c>
      <c r="C19" s="28">
        <v>1521</v>
      </c>
      <c r="D19" s="28">
        <v>1588</v>
      </c>
      <c r="E19" s="105">
        <f t="shared" si="0"/>
        <v>-0.46745562130177509</v>
      </c>
      <c r="F19" s="25">
        <f t="shared" si="1"/>
        <v>-0.48992443324937029</v>
      </c>
      <c r="G19" s="28">
        <f>B19+אוקטובר!G19</f>
        <v>9684</v>
      </c>
      <c r="H19" s="28">
        <v>10548</v>
      </c>
      <c r="I19" s="28">
        <v>11529</v>
      </c>
      <c r="J19" s="105">
        <f t="shared" si="2"/>
        <v>-8.191126279863481E-2</v>
      </c>
      <c r="K19" s="105">
        <f t="shared" si="3"/>
        <v>-0.16003122560499605</v>
      </c>
      <c r="M19" s="13"/>
    </row>
    <row r="20" spans="1:13" x14ac:dyDescent="0.2">
      <c r="A20" s="16"/>
      <c r="B20" s="28"/>
      <c r="C20" s="28"/>
      <c r="D20" s="28"/>
      <c r="E20" s="105"/>
      <c r="F20" s="25"/>
      <c r="G20" s="28"/>
      <c r="H20" s="28"/>
      <c r="I20" s="28"/>
      <c r="J20" s="105"/>
      <c r="K20" s="105"/>
      <c r="M20" s="13"/>
    </row>
    <row r="21" spans="1:13" x14ac:dyDescent="0.2">
      <c r="A21" s="16" t="s">
        <v>13</v>
      </c>
      <c r="B21" s="28">
        <f>SUM(B22:B25)</f>
        <v>4259</v>
      </c>
      <c r="C21" s="28">
        <v>5640</v>
      </c>
      <c r="D21" s="28">
        <v>4543</v>
      </c>
      <c r="E21" s="105">
        <f t="shared" si="0"/>
        <v>-0.2448581560283688</v>
      </c>
      <c r="F21" s="25">
        <f t="shared" si="1"/>
        <v>-6.2513757429011663E-2</v>
      </c>
      <c r="G21" s="28">
        <f>B21+אוקטובר!G21</f>
        <v>55402</v>
      </c>
      <c r="H21" s="28">
        <v>56232</v>
      </c>
      <c r="I21" s="28">
        <v>55725</v>
      </c>
      <c r="J21" s="105">
        <f t="shared" si="2"/>
        <v>-1.4760278844785923E-2</v>
      </c>
      <c r="K21" s="105">
        <f t="shared" si="3"/>
        <v>-5.7963212202781778E-3</v>
      </c>
      <c r="M21" s="13"/>
    </row>
    <row r="22" spans="1:13" x14ac:dyDescent="0.2">
      <c r="A22" s="16" t="s">
        <v>14</v>
      </c>
      <c r="B22" s="28">
        <v>437</v>
      </c>
      <c r="C22" s="28">
        <v>665</v>
      </c>
      <c r="D22" s="28">
        <v>546</v>
      </c>
      <c r="E22" s="105">
        <f t="shared" si="0"/>
        <v>-0.34285714285714286</v>
      </c>
      <c r="F22" s="25">
        <f t="shared" si="1"/>
        <v>-0.19963369963369959</v>
      </c>
      <c r="G22" s="28">
        <f>B22+אוקטובר!G22</f>
        <v>5538</v>
      </c>
      <c r="H22" s="28">
        <v>6421</v>
      </c>
      <c r="I22" s="28">
        <v>8832</v>
      </c>
      <c r="J22" s="105">
        <f t="shared" si="2"/>
        <v>-0.137517520635415</v>
      </c>
      <c r="K22" s="105">
        <f t="shared" si="3"/>
        <v>-0.37296195652173914</v>
      </c>
    </row>
    <row r="23" spans="1:13" x14ac:dyDescent="0.2">
      <c r="A23" s="16" t="s">
        <v>15</v>
      </c>
      <c r="B23" s="28">
        <v>1639</v>
      </c>
      <c r="C23" s="28">
        <v>2274</v>
      </c>
      <c r="D23" s="28">
        <v>1132</v>
      </c>
      <c r="E23" s="105">
        <f t="shared" si="0"/>
        <v>-0.27924362357080035</v>
      </c>
      <c r="F23" s="25">
        <f t="shared" si="1"/>
        <v>0.44787985865724389</v>
      </c>
      <c r="G23" s="28">
        <f>B23+אוקטובר!G23</f>
        <v>21124</v>
      </c>
      <c r="H23" s="28">
        <v>20563</v>
      </c>
      <c r="I23" s="28">
        <v>15064</v>
      </c>
      <c r="J23" s="105">
        <f t="shared" si="2"/>
        <v>2.7282011379662574E-2</v>
      </c>
      <c r="K23" s="105">
        <f t="shared" si="3"/>
        <v>0.40228359001593206</v>
      </c>
    </row>
    <row r="24" spans="1:13" x14ac:dyDescent="0.2">
      <c r="A24" s="16" t="s">
        <v>16</v>
      </c>
      <c r="B24" s="28">
        <v>1116</v>
      </c>
      <c r="C24" s="28">
        <v>1630</v>
      </c>
      <c r="D24" s="28">
        <v>2005.9999999999998</v>
      </c>
      <c r="E24" s="105">
        <f t="shared" si="0"/>
        <v>-0.31533742331288339</v>
      </c>
      <c r="F24" s="25">
        <f t="shared" si="1"/>
        <v>-0.4436689930209371</v>
      </c>
      <c r="G24" s="28">
        <f>B24+אוקטובר!G24</f>
        <v>15972</v>
      </c>
      <c r="H24" s="28">
        <v>16689</v>
      </c>
      <c r="I24" s="28">
        <v>21944</v>
      </c>
      <c r="J24" s="105">
        <f t="shared" si="2"/>
        <v>-4.2962430343339908E-2</v>
      </c>
      <c r="K24" s="105">
        <f t="shared" si="3"/>
        <v>-0.27214728399562527</v>
      </c>
    </row>
    <row r="25" spans="1:13" x14ac:dyDescent="0.2">
      <c r="A25" s="16" t="s">
        <v>17</v>
      </c>
      <c r="B25" s="28">
        <v>1067</v>
      </c>
      <c r="C25" s="28">
        <v>1071</v>
      </c>
      <c r="D25" s="28">
        <v>859</v>
      </c>
      <c r="E25" s="105">
        <f t="shared" si="0"/>
        <v>-3.7348272642390157E-3</v>
      </c>
      <c r="F25" s="25">
        <f t="shared" si="1"/>
        <v>0.2421420256111757</v>
      </c>
      <c r="G25" s="28">
        <f>B25+אוקטובר!G25</f>
        <v>12768</v>
      </c>
      <c r="H25" s="28">
        <v>12559</v>
      </c>
      <c r="I25" s="28">
        <v>9885</v>
      </c>
      <c r="J25" s="105">
        <f t="shared" si="2"/>
        <v>1.6641452344931862E-2</v>
      </c>
      <c r="K25" s="105">
        <f t="shared" si="3"/>
        <v>0.2916540212443095</v>
      </c>
    </row>
    <row r="26" spans="1:13" x14ac:dyDescent="0.2">
      <c r="A26" s="16"/>
      <c r="B26" s="28"/>
      <c r="C26" s="28"/>
      <c r="D26" s="28"/>
      <c r="E26" s="105"/>
      <c r="F26" s="25"/>
      <c r="G26" s="28"/>
      <c r="H26" s="28"/>
      <c r="I26" s="28"/>
      <c r="J26" s="105"/>
      <c r="K26" s="105"/>
    </row>
    <row r="27" spans="1:13" x14ac:dyDescent="0.2">
      <c r="A27" s="16" t="s">
        <v>18</v>
      </c>
      <c r="B27" s="28">
        <f>SUM(B28:B33)</f>
        <v>7851</v>
      </c>
      <c r="C27" s="28">
        <v>9948</v>
      </c>
      <c r="D27" s="28">
        <v>8187</v>
      </c>
      <c r="E27" s="105">
        <f t="shared" si="0"/>
        <v>-0.21079613992762369</v>
      </c>
      <c r="F27" s="25">
        <f t="shared" si="1"/>
        <v>-4.1040674239648189E-2</v>
      </c>
      <c r="G27" s="28">
        <f>B27+אוקטובר!G27</f>
        <v>57386</v>
      </c>
      <c r="H27" s="28">
        <v>62303</v>
      </c>
      <c r="I27" s="28">
        <v>63161</v>
      </c>
      <c r="J27" s="105">
        <f t="shared" si="2"/>
        <v>-7.8920758229940824E-2</v>
      </c>
      <c r="K27" s="105">
        <f t="shared" si="3"/>
        <v>-9.1433004543943208E-2</v>
      </c>
      <c r="M27" s="13"/>
    </row>
    <row r="28" spans="1:13" x14ac:dyDescent="0.2">
      <c r="A28" s="16" t="s">
        <v>19</v>
      </c>
      <c r="B28" s="28">
        <v>1107</v>
      </c>
      <c r="C28" s="28">
        <v>1129</v>
      </c>
      <c r="D28" s="28">
        <v>1501</v>
      </c>
      <c r="E28" s="105">
        <f t="shared" si="0"/>
        <v>-1.9486271036315284E-2</v>
      </c>
      <c r="F28" s="25">
        <f t="shared" si="1"/>
        <v>-0.26249167221852099</v>
      </c>
      <c r="G28" s="28">
        <f>B28+אוקטובר!G28</f>
        <v>17513</v>
      </c>
      <c r="H28" s="28">
        <v>20915</v>
      </c>
      <c r="I28" s="28">
        <v>21714</v>
      </c>
      <c r="J28" s="105">
        <f t="shared" si="2"/>
        <v>-0.16265837915371739</v>
      </c>
      <c r="K28" s="105">
        <f t="shared" si="3"/>
        <v>-0.1934696509164594</v>
      </c>
    </row>
    <row r="29" spans="1:13" x14ac:dyDescent="0.2">
      <c r="A29" s="16" t="s">
        <v>20</v>
      </c>
      <c r="B29" s="28">
        <v>106</v>
      </c>
      <c r="C29" s="28">
        <v>85</v>
      </c>
      <c r="D29" s="28">
        <v>134</v>
      </c>
      <c r="E29" s="105">
        <f t="shared" si="0"/>
        <v>0.24705882352941178</v>
      </c>
      <c r="F29" s="25">
        <f t="shared" si="1"/>
        <v>-0.20895522388059706</v>
      </c>
      <c r="G29" s="28">
        <f>B29+אוקטובר!G29</f>
        <v>5148</v>
      </c>
      <c r="H29" s="28">
        <v>3916</v>
      </c>
      <c r="I29" s="28">
        <v>3698</v>
      </c>
      <c r="J29" s="105">
        <f t="shared" si="2"/>
        <v>0.31460674157303381</v>
      </c>
      <c r="K29" s="105">
        <f t="shared" si="3"/>
        <v>0.39210383991346665</v>
      </c>
      <c r="M29" s="13"/>
    </row>
    <row r="30" spans="1:13" x14ac:dyDescent="0.2">
      <c r="A30" s="16" t="s">
        <v>21</v>
      </c>
      <c r="B30" s="28">
        <v>182</v>
      </c>
      <c r="C30" s="28">
        <v>166</v>
      </c>
      <c r="D30" s="28">
        <v>118</v>
      </c>
      <c r="E30" s="105">
        <f t="shared" si="0"/>
        <v>9.6385542168674787E-2</v>
      </c>
      <c r="F30" s="25">
        <f t="shared" si="1"/>
        <v>0.54237288135593231</v>
      </c>
      <c r="G30" s="28">
        <f>B30+אוקטובר!G30</f>
        <v>2932</v>
      </c>
      <c r="H30" s="28">
        <v>2186</v>
      </c>
      <c r="I30" s="28">
        <v>2064</v>
      </c>
      <c r="J30" s="105">
        <f t="shared" si="2"/>
        <v>0.34126258005489474</v>
      </c>
      <c r="K30" s="105">
        <f t="shared" si="3"/>
        <v>0.42054263565891481</v>
      </c>
    </row>
    <row r="31" spans="1:13" x14ac:dyDescent="0.2">
      <c r="A31" s="18" t="s">
        <v>22</v>
      </c>
      <c r="B31" s="28">
        <v>4723</v>
      </c>
      <c r="C31" s="28">
        <v>6568</v>
      </c>
      <c r="D31" s="28">
        <v>4774</v>
      </c>
      <c r="E31" s="105">
        <f t="shared" si="0"/>
        <v>-0.28090742996345919</v>
      </c>
      <c r="F31" s="25">
        <f t="shared" si="1"/>
        <v>-1.0682865521575158E-2</v>
      </c>
      <c r="G31" s="28">
        <f>B31+אוקטובר!G31</f>
        <v>13814</v>
      </c>
      <c r="H31" s="28">
        <v>18599</v>
      </c>
      <c r="I31" s="28">
        <v>21315</v>
      </c>
      <c r="J31" s="105">
        <f t="shared" si="2"/>
        <v>-0.25727189633851277</v>
      </c>
      <c r="K31" s="105">
        <f t="shared" si="3"/>
        <v>-0.35191179920243965</v>
      </c>
    </row>
    <row r="32" spans="1:13" x14ac:dyDescent="0.2">
      <c r="A32" s="18" t="s">
        <v>116</v>
      </c>
      <c r="B32" s="28">
        <v>704</v>
      </c>
      <c r="C32" s="28">
        <v>597</v>
      </c>
      <c r="D32" s="28">
        <v>601</v>
      </c>
      <c r="E32" s="105">
        <f t="shared" si="0"/>
        <v>0.1792294807370185</v>
      </c>
      <c r="F32" s="25">
        <f t="shared" si="1"/>
        <v>0.17138103161397678</v>
      </c>
      <c r="G32" s="28">
        <f>B32+אוקטובר!G32</f>
        <v>3298</v>
      </c>
      <c r="H32" s="28">
        <v>2318</v>
      </c>
      <c r="I32" s="28">
        <v>2144</v>
      </c>
      <c r="J32" s="105">
        <f t="shared" si="2"/>
        <v>0.42277825711820527</v>
      </c>
      <c r="K32" s="105">
        <f t="shared" si="3"/>
        <v>0.53824626865671643</v>
      </c>
    </row>
    <row r="33" spans="1:13" x14ac:dyDescent="0.2">
      <c r="A33" s="16" t="s">
        <v>17</v>
      </c>
      <c r="B33" s="28">
        <v>1029</v>
      </c>
      <c r="C33" s="28">
        <v>1403</v>
      </c>
      <c r="D33" s="28">
        <v>1059</v>
      </c>
      <c r="E33" s="105">
        <f t="shared" si="0"/>
        <v>-0.26657163221667857</v>
      </c>
      <c r="F33" s="25">
        <f t="shared" si="1"/>
        <v>-2.8328611898016942E-2</v>
      </c>
      <c r="G33" s="28">
        <f>B33+אוקטובר!G33</f>
        <v>14681</v>
      </c>
      <c r="H33" s="28">
        <v>14369</v>
      </c>
      <c r="I33" s="28">
        <v>12226</v>
      </c>
      <c r="J33" s="105">
        <f t="shared" si="2"/>
        <v>2.1713410814948819E-2</v>
      </c>
      <c r="K33" s="105">
        <f t="shared" si="3"/>
        <v>0.20080157042368718</v>
      </c>
    </row>
    <row r="34" spans="1:13" x14ac:dyDescent="0.2">
      <c r="B34" s="28"/>
      <c r="C34" s="28"/>
      <c r="D34" s="28"/>
      <c r="E34" s="105"/>
      <c r="F34" s="25"/>
      <c r="G34" s="28"/>
      <c r="H34" s="28"/>
      <c r="I34" s="28"/>
      <c r="J34" s="105"/>
      <c r="K34" s="105"/>
    </row>
    <row r="35" spans="1:13" x14ac:dyDescent="0.2">
      <c r="A35" s="16" t="s">
        <v>23</v>
      </c>
      <c r="B35" s="28">
        <f>B36+SUM(B41:B51)+B53+SUM(B62:B65)+SUM(B67:B77)</f>
        <v>129119</v>
      </c>
      <c r="C35" s="28">
        <v>154096</v>
      </c>
      <c r="D35" s="28">
        <v>129433</v>
      </c>
      <c r="E35" s="105">
        <f t="shared" si="0"/>
        <v>-0.16208727027307657</v>
      </c>
      <c r="F35" s="25">
        <f t="shared" si="1"/>
        <v>-2.425965557469878E-3</v>
      </c>
      <c r="G35" s="28">
        <f>B35+אוקטובר!G35</f>
        <v>1675875</v>
      </c>
      <c r="H35" s="28">
        <v>1653119</v>
      </c>
      <c r="I35" s="28">
        <v>1628869</v>
      </c>
      <c r="J35" s="105">
        <f t="shared" si="2"/>
        <v>1.3765494196122496E-2</v>
      </c>
      <c r="K35" s="105">
        <f t="shared" si="3"/>
        <v>2.885806040878669E-2</v>
      </c>
      <c r="M35" s="13"/>
    </row>
    <row r="36" spans="1:13" x14ac:dyDescent="0.2">
      <c r="A36" s="16" t="s">
        <v>24</v>
      </c>
      <c r="B36" s="28">
        <f>SUM(B37:B40)</f>
        <v>5053</v>
      </c>
      <c r="C36" s="28">
        <v>7522</v>
      </c>
      <c r="D36" s="28">
        <v>7238</v>
      </c>
      <c r="E36" s="105">
        <f t="shared" si="0"/>
        <v>-0.3282371709651688</v>
      </c>
      <c r="F36" s="25">
        <f t="shared" si="1"/>
        <v>-0.30187897209173808</v>
      </c>
      <c r="G36" s="28">
        <f>B36+אוקטובר!G36</f>
        <v>74961</v>
      </c>
      <c r="H36" s="28">
        <v>72175</v>
      </c>
      <c r="I36" s="28">
        <v>68498</v>
      </c>
      <c r="J36" s="105">
        <f t="shared" si="2"/>
        <v>3.860062348458615E-2</v>
      </c>
      <c r="K36" s="105">
        <f t="shared" si="3"/>
        <v>9.4353119799118312E-2</v>
      </c>
    </row>
    <row r="37" spans="1:13" x14ac:dyDescent="0.2">
      <c r="A37" s="16" t="s">
        <v>25</v>
      </c>
      <c r="B37" s="28">
        <v>770</v>
      </c>
      <c r="C37" s="28">
        <v>2603</v>
      </c>
      <c r="D37" s="28">
        <v>2748</v>
      </c>
      <c r="E37" s="105">
        <f t="shared" si="0"/>
        <v>-0.70418747598924325</v>
      </c>
      <c r="F37" s="25">
        <f t="shared" si="1"/>
        <v>-0.7197962154294032</v>
      </c>
      <c r="G37" s="28">
        <f>B37+אוקטובר!G37</f>
        <v>15111</v>
      </c>
      <c r="H37" s="28">
        <v>16338.000000000002</v>
      </c>
      <c r="I37" s="28">
        <v>15285</v>
      </c>
      <c r="J37" s="105">
        <f t="shared" si="2"/>
        <v>-7.510099155343386E-2</v>
      </c>
      <c r="K37" s="105">
        <f t="shared" si="3"/>
        <v>-1.1383709519136365E-2</v>
      </c>
    </row>
    <row r="38" spans="1:13" x14ac:dyDescent="0.2">
      <c r="A38" s="16" t="s">
        <v>26</v>
      </c>
      <c r="B38" s="28">
        <v>1872</v>
      </c>
      <c r="C38" s="28">
        <v>2031.0000000000002</v>
      </c>
      <c r="D38" s="28">
        <v>1940</v>
      </c>
      <c r="E38" s="105">
        <f t="shared" si="0"/>
        <v>-7.8286558345642687E-2</v>
      </c>
      <c r="F38" s="25">
        <f t="shared" si="1"/>
        <v>-3.5051546391752564E-2</v>
      </c>
      <c r="G38" s="28">
        <f>B38+אוקטובר!G38</f>
        <v>23594</v>
      </c>
      <c r="H38" s="28">
        <v>22402</v>
      </c>
      <c r="I38" s="28">
        <v>20598</v>
      </c>
      <c r="J38" s="105">
        <f t="shared" si="2"/>
        <v>5.3209534862958652E-2</v>
      </c>
      <c r="K38" s="105">
        <f t="shared" si="3"/>
        <v>0.14545101466161769</v>
      </c>
    </row>
    <row r="39" spans="1:13" x14ac:dyDescent="0.2">
      <c r="A39" s="16" t="s">
        <v>27</v>
      </c>
      <c r="B39" s="28">
        <v>1148</v>
      </c>
      <c r="C39" s="28">
        <v>1333</v>
      </c>
      <c r="D39" s="28">
        <v>1127</v>
      </c>
      <c r="E39" s="105">
        <f t="shared" si="0"/>
        <v>-0.13878469617404354</v>
      </c>
      <c r="F39" s="25">
        <f t="shared" si="1"/>
        <v>1.8633540372670732E-2</v>
      </c>
      <c r="G39" s="28">
        <f>B39+אוקטובר!G39</f>
        <v>14402</v>
      </c>
      <c r="H39" s="28">
        <v>15536</v>
      </c>
      <c r="I39" s="28">
        <v>14691</v>
      </c>
      <c r="J39" s="105">
        <f t="shared" si="2"/>
        <v>-7.2991761071060757E-2</v>
      </c>
      <c r="K39" s="105">
        <f t="shared" si="3"/>
        <v>-1.9671907970866487E-2</v>
      </c>
    </row>
    <row r="40" spans="1:13" x14ac:dyDescent="0.2">
      <c r="A40" s="16" t="s">
        <v>28</v>
      </c>
      <c r="B40" s="28">
        <v>1263</v>
      </c>
      <c r="C40" s="28">
        <v>1532</v>
      </c>
      <c r="D40" s="28">
        <v>1404</v>
      </c>
      <c r="E40" s="105">
        <f t="shared" si="0"/>
        <v>-0.1755874673629243</v>
      </c>
      <c r="F40" s="25">
        <f t="shared" si="1"/>
        <v>-0.1004273504273504</v>
      </c>
      <c r="G40" s="28">
        <f>B40+אוקטובר!G40</f>
        <v>21587</v>
      </c>
      <c r="H40" s="28">
        <v>17623</v>
      </c>
      <c r="I40" s="28">
        <v>17627</v>
      </c>
      <c r="J40" s="105">
        <f t="shared" si="2"/>
        <v>0.22493332576746305</v>
      </c>
      <c r="K40" s="105">
        <f t="shared" si="3"/>
        <v>0.22465535825721905</v>
      </c>
    </row>
    <row r="41" spans="1:13" x14ac:dyDescent="0.2">
      <c r="A41" s="16" t="s">
        <v>29</v>
      </c>
      <c r="B41" s="28">
        <v>11550</v>
      </c>
      <c r="C41" s="28">
        <v>11924</v>
      </c>
      <c r="D41" s="28">
        <v>11154</v>
      </c>
      <c r="E41" s="105">
        <f t="shared" si="0"/>
        <v>-3.1365313653136551E-2</v>
      </c>
      <c r="F41" s="25">
        <f t="shared" si="1"/>
        <v>3.5502958579881616E-2</v>
      </c>
      <c r="G41" s="28">
        <f>B41+אוקטובר!G41</f>
        <v>153046</v>
      </c>
      <c r="H41" s="28">
        <v>161092</v>
      </c>
      <c r="I41" s="28">
        <v>153922</v>
      </c>
      <c r="J41" s="105">
        <f t="shared" si="2"/>
        <v>-4.9946614357013419E-2</v>
      </c>
      <c r="K41" s="105">
        <f t="shared" si="3"/>
        <v>-5.6911942412390948E-3</v>
      </c>
    </row>
    <row r="42" spans="1:13" x14ac:dyDescent="0.2">
      <c r="A42" s="16" t="s">
        <v>30</v>
      </c>
      <c r="B42" s="28">
        <v>607</v>
      </c>
      <c r="C42" s="28">
        <v>658</v>
      </c>
      <c r="D42" s="28">
        <v>541</v>
      </c>
      <c r="E42" s="105">
        <f t="shared" si="0"/>
        <v>-7.7507598784194554E-2</v>
      </c>
      <c r="F42" s="25">
        <f t="shared" si="1"/>
        <v>0.12199630314232901</v>
      </c>
      <c r="G42" s="28">
        <f>B42+אוקטובר!G42</f>
        <v>7570</v>
      </c>
      <c r="H42" s="28">
        <v>7549</v>
      </c>
      <c r="I42" s="28">
        <v>7175</v>
      </c>
      <c r="J42" s="105">
        <f t="shared" si="2"/>
        <v>2.7818254073386228E-3</v>
      </c>
      <c r="K42" s="105">
        <f t="shared" si="3"/>
        <v>5.505226480836245E-2</v>
      </c>
    </row>
    <row r="43" spans="1:13" x14ac:dyDescent="0.2">
      <c r="A43" s="16" t="s">
        <v>31</v>
      </c>
      <c r="B43" s="28">
        <v>2800</v>
      </c>
      <c r="C43" s="28">
        <v>3687</v>
      </c>
      <c r="D43" s="28">
        <v>3969</v>
      </c>
      <c r="E43" s="105">
        <f t="shared" si="0"/>
        <v>-0.24057499321941955</v>
      </c>
      <c r="F43" s="25">
        <f t="shared" si="1"/>
        <v>-0.29453262786596124</v>
      </c>
      <c r="G43" s="28">
        <f>B43+אוקטובר!G43</f>
        <v>47079</v>
      </c>
      <c r="H43" s="28">
        <v>48092</v>
      </c>
      <c r="I43" s="28">
        <v>58285</v>
      </c>
      <c r="J43" s="105">
        <f t="shared" si="2"/>
        <v>-2.1063794394078017E-2</v>
      </c>
      <c r="K43" s="105">
        <f t="shared" si="3"/>
        <v>-0.19226216007549113</v>
      </c>
    </row>
    <row r="44" spans="1:13" x14ac:dyDescent="0.2">
      <c r="A44" s="16" t="s">
        <v>32</v>
      </c>
      <c r="B44" s="28">
        <v>2083</v>
      </c>
      <c r="C44" s="28">
        <v>2459</v>
      </c>
      <c r="D44" s="28">
        <v>1990</v>
      </c>
      <c r="E44" s="105">
        <f t="shared" si="0"/>
        <v>-0.15290768605124039</v>
      </c>
      <c r="F44" s="25">
        <f t="shared" si="1"/>
        <v>4.6733668341708556E-2</v>
      </c>
      <c r="G44" s="28">
        <f>B44+אוקטובר!G44</f>
        <v>29973</v>
      </c>
      <c r="H44" s="28">
        <v>29880</v>
      </c>
      <c r="I44" s="28">
        <v>28779</v>
      </c>
      <c r="J44" s="105">
        <f t="shared" si="2"/>
        <v>3.1124497991967814E-3</v>
      </c>
      <c r="K44" s="105">
        <f t="shared" si="3"/>
        <v>4.1488585426873836E-2</v>
      </c>
    </row>
    <row r="45" spans="1:13" x14ac:dyDescent="0.2">
      <c r="A45" s="18" t="s">
        <v>33</v>
      </c>
      <c r="B45" s="28">
        <v>18770</v>
      </c>
      <c r="C45" s="28">
        <v>19463</v>
      </c>
      <c r="D45" s="28">
        <v>15668</v>
      </c>
      <c r="E45" s="105">
        <f t="shared" si="0"/>
        <v>-3.56060216821662E-2</v>
      </c>
      <c r="F45" s="25">
        <f t="shared" si="1"/>
        <v>0.19798315037018122</v>
      </c>
      <c r="G45" s="28">
        <f>B45+אוקטובר!G45</f>
        <v>266826</v>
      </c>
      <c r="H45" s="28">
        <v>267220</v>
      </c>
      <c r="I45" s="28">
        <v>243880</v>
      </c>
      <c r="J45" s="105">
        <f t="shared" si="2"/>
        <v>-1.4744405358880774E-3</v>
      </c>
      <c r="K45" s="105">
        <f t="shared" si="3"/>
        <v>9.4087256027554522E-2</v>
      </c>
    </row>
    <row r="46" spans="1:13" x14ac:dyDescent="0.2">
      <c r="A46" s="18" t="s">
        <v>34</v>
      </c>
      <c r="B46" s="28">
        <v>8028.0000000000009</v>
      </c>
      <c r="C46" s="28">
        <v>9660</v>
      </c>
      <c r="D46" s="28">
        <v>8572</v>
      </c>
      <c r="E46" s="105">
        <f t="shared" si="0"/>
        <v>-0.16894409937888188</v>
      </c>
      <c r="F46" s="25">
        <f t="shared" si="1"/>
        <v>-6.3462435837610687E-2</v>
      </c>
      <c r="G46" s="28">
        <f>B46+אוקטובר!G46</f>
        <v>102260</v>
      </c>
      <c r="H46" s="28">
        <v>114387</v>
      </c>
      <c r="I46" s="28">
        <v>117040</v>
      </c>
      <c r="J46" s="105">
        <f t="shared" si="2"/>
        <v>-0.10601729217481004</v>
      </c>
      <c r="K46" s="105">
        <f t="shared" si="3"/>
        <v>-0.12628161312371844</v>
      </c>
    </row>
    <row r="47" spans="1:13" x14ac:dyDescent="0.2">
      <c r="A47" s="16" t="s">
        <v>35</v>
      </c>
      <c r="B47" s="28">
        <v>2359</v>
      </c>
      <c r="C47" s="28">
        <v>2864</v>
      </c>
      <c r="D47" s="28">
        <v>2349</v>
      </c>
      <c r="E47" s="105">
        <f t="shared" si="0"/>
        <v>-0.17632681564245811</v>
      </c>
      <c r="F47" s="25">
        <f t="shared" si="1"/>
        <v>4.2571306939123144E-3</v>
      </c>
      <c r="G47" s="28">
        <f>B47+אוקטובר!G47</f>
        <v>35107</v>
      </c>
      <c r="H47" s="28">
        <v>35311</v>
      </c>
      <c r="I47" s="28">
        <v>34830</v>
      </c>
      <c r="J47" s="105">
        <f t="shared" si="2"/>
        <v>-5.7772365551811422E-3</v>
      </c>
      <c r="K47" s="105">
        <f t="shared" si="3"/>
        <v>7.9529141544645299E-3</v>
      </c>
    </row>
    <row r="48" spans="1:13" x14ac:dyDescent="0.2">
      <c r="A48" s="16" t="s">
        <v>36</v>
      </c>
      <c r="B48" s="28">
        <v>10645</v>
      </c>
      <c r="C48" s="28">
        <v>14664</v>
      </c>
      <c r="D48" s="28">
        <v>10378</v>
      </c>
      <c r="E48" s="105">
        <f t="shared" si="0"/>
        <v>-0.27407255864702673</v>
      </c>
      <c r="F48" s="25">
        <f t="shared" si="1"/>
        <v>2.572750048178829E-2</v>
      </c>
      <c r="G48" s="28">
        <f>B48+אוקטובר!G48</f>
        <v>153696</v>
      </c>
      <c r="H48" s="28">
        <v>148733</v>
      </c>
      <c r="I48" s="28">
        <v>150413</v>
      </c>
      <c r="J48" s="105">
        <f t="shared" si="2"/>
        <v>3.3368519427430465E-2</v>
      </c>
      <c r="K48" s="105">
        <f t="shared" si="3"/>
        <v>2.18265708416161E-2</v>
      </c>
    </row>
    <row r="49" spans="1:11" x14ac:dyDescent="0.2">
      <c r="A49" s="16" t="s">
        <v>37</v>
      </c>
      <c r="B49" s="28">
        <v>1793</v>
      </c>
      <c r="C49" s="28">
        <v>2275</v>
      </c>
      <c r="D49" s="28">
        <v>1721</v>
      </c>
      <c r="E49" s="105">
        <f t="shared" si="0"/>
        <v>-0.21186813186813191</v>
      </c>
      <c r="F49" s="25">
        <f t="shared" si="1"/>
        <v>4.1836141778035962E-2</v>
      </c>
      <c r="G49" s="28">
        <f>B49+אוקטובר!G49</f>
        <v>26153</v>
      </c>
      <c r="H49" s="28">
        <v>24604</v>
      </c>
      <c r="I49" s="28">
        <v>26036</v>
      </c>
      <c r="J49" s="105">
        <f t="shared" si="2"/>
        <v>6.2957242724760221E-2</v>
      </c>
      <c r="K49" s="105">
        <f t="shared" si="3"/>
        <v>4.4937778460591993E-3</v>
      </c>
    </row>
    <row r="50" spans="1:11" x14ac:dyDescent="0.2">
      <c r="A50" s="18" t="s">
        <v>38</v>
      </c>
      <c r="B50" s="28">
        <v>2694</v>
      </c>
      <c r="C50" s="28">
        <v>3994</v>
      </c>
      <c r="D50" s="28">
        <v>3432</v>
      </c>
      <c r="E50" s="105">
        <f t="shared" si="0"/>
        <v>-0.32548823234852275</v>
      </c>
      <c r="F50" s="25">
        <f t="shared" si="1"/>
        <v>-0.215034965034965</v>
      </c>
      <c r="G50" s="28">
        <f>B50+אוקטובר!G50</f>
        <v>42081</v>
      </c>
      <c r="H50" s="28">
        <v>43676</v>
      </c>
      <c r="I50" s="28">
        <v>47115</v>
      </c>
      <c r="J50" s="105">
        <f t="shared" si="2"/>
        <v>-3.6518911988277281E-2</v>
      </c>
      <c r="K50" s="105">
        <f t="shared" si="3"/>
        <v>-0.10684495383635784</v>
      </c>
    </row>
    <row r="51" spans="1:11" x14ac:dyDescent="0.2">
      <c r="A51" s="16" t="s">
        <v>39</v>
      </c>
      <c r="B51" s="28">
        <v>616</v>
      </c>
      <c r="C51" s="28">
        <v>677</v>
      </c>
      <c r="D51" s="28">
        <v>434</v>
      </c>
      <c r="E51" s="105">
        <f t="shared" si="0"/>
        <v>-9.01033973412112E-2</v>
      </c>
      <c r="F51" s="25">
        <f t="shared" si="1"/>
        <v>0.41935483870967749</v>
      </c>
      <c r="G51" s="28">
        <f>B51+אוקטובר!G51</f>
        <v>7173</v>
      </c>
      <c r="H51" s="28">
        <v>8423</v>
      </c>
      <c r="I51" s="28">
        <v>8032.9999999999991</v>
      </c>
      <c r="J51" s="105">
        <f t="shared" si="2"/>
        <v>-0.14840318176421707</v>
      </c>
      <c r="K51" s="105">
        <f t="shared" si="3"/>
        <v>-0.10705838416531799</v>
      </c>
    </row>
    <row r="52" spans="1:11" x14ac:dyDescent="0.2">
      <c r="A52" s="16"/>
      <c r="B52" s="28"/>
      <c r="C52" s="28"/>
      <c r="D52" s="28"/>
      <c r="E52" s="105"/>
      <c r="F52" s="25"/>
      <c r="G52" s="28"/>
      <c r="H52" s="28"/>
      <c r="I52" s="28"/>
      <c r="J52" s="105"/>
      <c r="K52" s="105"/>
    </row>
    <row r="53" spans="1:11" x14ac:dyDescent="0.2">
      <c r="A53" s="16" t="s">
        <v>40</v>
      </c>
      <c r="B53" s="28">
        <f>SUM(B54:B60)</f>
        <v>44145</v>
      </c>
      <c r="C53" s="28">
        <v>52945</v>
      </c>
      <c r="D53" s="28">
        <v>46600</v>
      </c>
      <c r="E53" s="105">
        <f t="shared" si="0"/>
        <v>-0.1662102181509113</v>
      </c>
      <c r="F53" s="25">
        <f t="shared" si="1"/>
        <v>-5.268240343347641E-2</v>
      </c>
      <c r="G53" s="28">
        <f>B53+אוקטובר!G53</f>
        <v>522197</v>
      </c>
      <c r="H53" s="28">
        <v>505907</v>
      </c>
      <c r="I53" s="28">
        <v>497267</v>
      </c>
      <c r="J53" s="105">
        <f t="shared" si="2"/>
        <v>3.2199593996524944E-2</v>
      </c>
      <c r="K53" s="105">
        <f t="shared" si="3"/>
        <v>5.013403262231364E-2</v>
      </c>
    </row>
    <row r="54" spans="1:11" x14ac:dyDescent="0.2">
      <c r="A54" s="16" t="s">
        <v>41</v>
      </c>
      <c r="B54" s="28">
        <v>32935</v>
      </c>
      <c r="C54" s="28">
        <v>41484</v>
      </c>
      <c r="D54" s="28">
        <v>35435</v>
      </c>
      <c r="E54" s="105">
        <f t="shared" si="0"/>
        <v>-0.20607945231896629</v>
      </c>
      <c r="F54" s="25">
        <f t="shared" si="1"/>
        <v>-7.0551714406660082E-2</v>
      </c>
      <c r="G54" s="28">
        <f>B54+אוקטובר!G54</f>
        <v>389281</v>
      </c>
      <c r="H54" s="28">
        <v>373870</v>
      </c>
      <c r="I54" s="28">
        <v>359556</v>
      </c>
      <c r="J54" s="105">
        <f t="shared" si="2"/>
        <v>4.1220210233503529E-2</v>
      </c>
      <c r="K54" s="105">
        <f t="shared" si="3"/>
        <v>8.2671405844986667E-2</v>
      </c>
    </row>
    <row r="55" spans="1:11" x14ac:dyDescent="0.2">
      <c r="A55" s="16" t="s">
        <v>42</v>
      </c>
      <c r="B55" s="28">
        <v>8947</v>
      </c>
      <c r="C55" s="28">
        <v>9121</v>
      </c>
      <c r="D55" s="28">
        <v>8566</v>
      </c>
      <c r="E55" s="105">
        <f t="shared" si="0"/>
        <v>-1.9076855607937704E-2</v>
      </c>
      <c r="F55" s="25">
        <f t="shared" si="1"/>
        <v>4.4478169507354615E-2</v>
      </c>
      <c r="G55" s="28">
        <f>B55+אוקטובר!G55</f>
        <v>102630</v>
      </c>
      <c r="H55" s="28">
        <v>100936</v>
      </c>
      <c r="I55" s="28">
        <v>103233</v>
      </c>
      <c r="J55" s="105">
        <f t="shared" si="2"/>
        <v>1.6782911944202228E-2</v>
      </c>
      <c r="K55" s="105">
        <f t="shared" si="3"/>
        <v>-5.8411554444799396E-3</v>
      </c>
    </row>
    <row r="56" spans="1:11" x14ac:dyDescent="0.2">
      <c r="A56" s="16" t="s">
        <v>43</v>
      </c>
      <c r="B56" s="28">
        <v>888</v>
      </c>
      <c r="C56" s="28">
        <v>1107</v>
      </c>
      <c r="D56" s="28">
        <v>1220</v>
      </c>
      <c r="E56" s="105">
        <f t="shared" si="0"/>
        <v>-0.19783197831978316</v>
      </c>
      <c r="F56" s="25">
        <f t="shared" si="1"/>
        <v>-0.27213114754098355</v>
      </c>
      <c r="G56" s="28">
        <f>B56+אוקטובר!G56</f>
        <v>15116</v>
      </c>
      <c r="H56" s="28">
        <v>14343</v>
      </c>
      <c r="I56" s="28">
        <v>13667</v>
      </c>
      <c r="J56" s="105">
        <f t="shared" si="2"/>
        <v>5.3893885519068485E-2</v>
      </c>
      <c r="K56" s="105">
        <f t="shared" si="3"/>
        <v>0.10602180434623554</v>
      </c>
    </row>
    <row r="57" spans="1:11" x14ac:dyDescent="0.2">
      <c r="A57" s="16" t="s">
        <v>44</v>
      </c>
      <c r="B57" s="28">
        <v>289</v>
      </c>
      <c r="C57" s="28">
        <v>257</v>
      </c>
      <c r="D57" s="28">
        <v>258</v>
      </c>
      <c r="E57" s="105">
        <f t="shared" si="0"/>
        <v>0.1245136186770428</v>
      </c>
      <c r="F57" s="25">
        <f t="shared" si="1"/>
        <v>0.12015503875968991</v>
      </c>
      <c r="G57" s="28">
        <f>B57+אוקטובר!G57</f>
        <v>3326</v>
      </c>
      <c r="H57" s="28">
        <v>3262</v>
      </c>
      <c r="I57" s="28">
        <v>3734</v>
      </c>
      <c r="J57" s="105">
        <f t="shared" si="2"/>
        <v>1.9619865113427393E-2</v>
      </c>
      <c r="K57" s="105">
        <f t="shared" si="3"/>
        <v>-0.10926620246384577</v>
      </c>
    </row>
    <row r="58" spans="1:11" x14ac:dyDescent="0.2">
      <c r="A58" s="16" t="s">
        <v>46</v>
      </c>
      <c r="B58" s="28">
        <v>231</v>
      </c>
      <c r="C58" s="28">
        <v>259</v>
      </c>
      <c r="D58" s="28">
        <v>233</v>
      </c>
      <c r="E58" s="105">
        <f t="shared" si="0"/>
        <v>-0.10810810810810811</v>
      </c>
      <c r="F58" s="25">
        <f t="shared" si="1"/>
        <v>-8.5836909871244149E-3</v>
      </c>
      <c r="G58" s="28">
        <f>B58+אוקטובר!G58</f>
        <v>3003</v>
      </c>
      <c r="H58" s="28">
        <v>3186</v>
      </c>
      <c r="I58" s="28">
        <v>3586</v>
      </c>
      <c r="J58" s="105">
        <f t="shared" si="2"/>
        <v>-5.7438794726930364E-2</v>
      </c>
      <c r="K58" s="105">
        <f t="shared" si="3"/>
        <v>-0.16257668711656437</v>
      </c>
    </row>
    <row r="59" spans="1:11" x14ac:dyDescent="0.2">
      <c r="A59" s="16" t="s">
        <v>101</v>
      </c>
      <c r="B59" s="28">
        <v>735</v>
      </c>
      <c r="C59" s="28">
        <v>621</v>
      </c>
      <c r="D59" s="28">
        <v>569</v>
      </c>
      <c r="E59" s="105">
        <f t="shared" si="0"/>
        <v>0.18357487922705307</v>
      </c>
      <c r="F59" s="25">
        <f t="shared" si="1"/>
        <v>0.29173989455184524</v>
      </c>
      <c r="G59" s="28">
        <f>B59+אוקטובר!G59</f>
        <v>7525</v>
      </c>
      <c r="H59" s="28">
        <v>8805</v>
      </c>
      <c r="I59" s="28">
        <v>10495</v>
      </c>
      <c r="J59" s="105">
        <f t="shared" si="2"/>
        <v>-0.14537194775695628</v>
      </c>
      <c r="K59" s="105">
        <f t="shared" si="3"/>
        <v>-0.28299190090519299</v>
      </c>
    </row>
    <row r="60" spans="1:11" x14ac:dyDescent="0.2">
      <c r="A60" s="16" t="s">
        <v>49</v>
      </c>
      <c r="B60" s="28">
        <v>120</v>
      </c>
      <c r="C60" s="28">
        <v>96</v>
      </c>
      <c r="D60" s="28">
        <v>319</v>
      </c>
      <c r="E60" s="105">
        <f t="shared" si="0"/>
        <v>0.25</v>
      </c>
      <c r="F60" s="25">
        <f t="shared" si="1"/>
        <v>-0.62382445141065834</v>
      </c>
      <c r="G60" s="28">
        <f>B60+אוקטובר!G60</f>
        <v>1316</v>
      </c>
      <c r="H60" s="28">
        <v>1505</v>
      </c>
      <c r="I60" s="28">
        <v>2996</v>
      </c>
      <c r="J60" s="105">
        <f t="shared" si="2"/>
        <v>-0.12558139534883717</v>
      </c>
      <c r="K60" s="105">
        <f t="shared" si="3"/>
        <v>-0.56074766355140193</v>
      </c>
    </row>
    <row r="61" spans="1:11" x14ac:dyDescent="0.2">
      <c r="B61" s="28"/>
      <c r="C61" s="28"/>
      <c r="D61" s="28"/>
      <c r="E61" s="105"/>
      <c r="F61" s="25"/>
      <c r="G61" s="28"/>
      <c r="H61" s="28"/>
      <c r="I61" s="28"/>
      <c r="J61" s="105"/>
      <c r="K61" s="105"/>
    </row>
    <row r="62" spans="1:11" x14ac:dyDescent="0.2">
      <c r="A62" s="16" t="s">
        <v>47</v>
      </c>
      <c r="B62" s="28">
        <v>998</v>
      </c>
      <c r="C62" s="28">
        <v>245</v>
      </c>
      <c r="D62" s="28">
        <v>282</v>
      </c>
      <c r="E62" s="105">
        <f t="shared" si="0"/>
        <v>3.073469387755102</v>
      </c>
      <c r="F62" s="25">
        <f t="shared" si="1"/>
        <v>2.5390070921985815</v>
      </c>
      <c r="G62" s="28">
        <f>B62+אוקטובר!G62</f>
        <v>8152</v>
      </c>
      <c r="H62" s="28">
        <v>3789</v>
      </c>
      <c r="I62" s="28">
        <v>4120</v>
      </c>
      <c r="J62" s="105">
        <f t="shared" si="2"/>
        <v>1.1514911586170493</v>
      </c>
      <c r="K62" s="105">
        <f t="shared" si="3"/>
        <v>0.97864077669902905</v>
      </c>
    </row>
    <row r="63" spans="1:11" x14ac:dyDescent="0.2">
      <c r="A63" s="16" t="s">
        <v>48</v>
      </c>
      <c r="B63" s="28">
        <v>346</v>
      </c>
      <c r="C63" s="28">
        <v>186</v>
      </c>
      <c r="D63" s="28">
        <v>336</v>
      </c>
      <c r="E63" s="105">
        <f t="shared" si="0"/>
        <v>0.86021505376344076</v>
      </c>
      <c r="F63" s="25">
        <f t="shared" si="1"/>
        <v>2.9761904761904656E-2</v>
      </c>
      <c r="G63" s="28">
        <f>B63+אוקטובר!G63</f>
        <v>3313</v>
      </c>
      <c r="H63" s="28">
        <v>2256</v>
      </c>
      <c r="I63" s="28">
        <v>3121</v>
      </c>
      <c r="J63" s="105">
        <f t="shared" si="2"/>
        <v>0.46852836879432624</v>
      </c>
      <c r="K63" s="105">
        <f t="shared" si="3"/>
        <v>6.1518743992310165E-2</v>
      </c>
    </row>
    <row r="64" spans="1:11" x14ac:dyDescent="0.2">
      <c r="A64" s="16" t="s">
        <v>45</v>
      </c>
      <c r="B64" s="28">
        <v>900</v>
      </c>
      <c r="C64" s="28">
        <v>1313</v>
      </c>
      <c r="D64" s="28">
        <v>537</v>
      </c>
      <c r="E64" s="105">
        <f t="shared" si="0"/>
        <v>-0.3145468392993146</v>
      </c>
      <c r="F64" s="25">
        <f t="shared" si="1"/>
        <v>0.67597765363128492</v>
      </c>
      <c r="G64" s="28">
        <f>B64+אוקטובר!G64</f>
        <v>9424</v>
      </c>
      <c r="H64" s="28">
        <v>5486</v>
      </c>
      <c r="I64" s="28">
        <v>5249</v>
      </c>
      <c r="J64" s="105">
        <f t="shared" si="2"/>
        <v>0.71782719650018234</v>
      </c>
      <c r="K64" s="105">
        <f t="shared" si="3"/>
        <v>0.79538959801867026</v>
      </c>
    </row>
    <row r="65" spans="1:13" x14ac:dyDescent="0.2">
      <c r="A65" s="16" t="s">
        <v>50</v>
      </c>
      <c r="B65" s="28">
        <v>756</v>
      </c>
      <c r="C65" s="28">
        <v>608</v>
      </c>
      <c r="D65" s="28">
        <v>465</v>
      </c>
      <c r="E65" s="105">
        <f t="shared" si="0"/>
        <v>0.24342105263157898</v>
      </c>
      <c r="F65" s="25">
        <f t="shared" si="1"/>
        <v>0.62580645161290316</v>
      </c>
      <c r="G65" s="28">
        <f>B65+אוקטובר!G65</f>
        <v>5159</v>
      </c>
      <c r="H65" s="28">
        <v>4754</v>
      </c>
      <c r="I65" s="28">
        <v>5287</v>
      </c>
      <c r="J65" s="105">
        <f t="shared" si="2"/>
        <v>8.5191417753470722E-2</v>
      </c>
      <c r="K65" s="105">
        <f t="shared" si="3"/>
        <v>-2.4210327217703775E-2</v>
      </c>
    </row>
    <row r="66" spans="1:13" x14ac:dyDescent="0.2">
      <c r="B66" s="28"/>
      <c r="C66" s="28"/>
      <c r="D66" s="28"/>
      <c r="E66" s="105"/>
      <c r="F66" s="25"/>
      <c r="G66" s="28"/>
      <c r="H66" s="28"/>
      <c r="I66" s="28"/>
      <c r="J66" s="105"/>
      <c r="K66" s="105"/>
    </row>
    <row r="67" spans="1:13" x14ac:dyDescent="0.2">
      <c r="A67" s="16" t="s">
        <v>51</v>
      </c>
      <c r="B67" s="28">
        <v>3899</v>
      </c>
      <c r="C67" s="28">
        <v>6747</v>
      </c>
      <c r="D67" s="28">
        <v>4736</v>
      </c>
      <c r="E67" s="105">
        <f t="shared" si="0"/>
        <v>-0.42211353194012158</v>
      </c>
      <c r="F67" s="25">
        <f t="shared" si="1"/>
        <v>-0.17673141891891897</v>
      </c>
      <c r="G67" s="28">
        <f>B67+אוקטובר!G67</f>
        <v>59699</v>
      </c>
      <c r="H67" s="28">
        <v>63487</v>
      </c>
      <c r="I67" s="28">
        <v>57389</v>
      </c>
      <c r="J67" s="105">
        <f t="shared" si="2"/>
        <v>-5.9665758344227937E-2</v>
      </c>
      <c r="K67" s="105">
        <f t="shared" si="3"/>
        <v>4.0251616163376358E-2</v>
      </c>
    </row>
    <row r="68" spans="1:13" x14ac:dyDescent="0.2">
      <c r="A68" s="16" t="s">
        <v>52</v>
      </c>
      <c r="B68" s="28">
        <v>1421</v>
      </c>
      <c r="C68" s="28">
        <v>1502</v>
      </c>
      <c r="D68" s="28">
        <v>695</v>
      </c>
      <c r="E68" s="105">
        <f t="shared" si="0"/>
        <v>-5.3928095872170401E-2</v>
      </c>
      <c r="F68" s="25">
        <f t="shared" si="1"/>
        <v>1.0446043165467627</v>
      </c>
      <c r="G68" s="28">
        <f>B68+אוקטובר!G68</f>
        <v>15345</v>
      </c>
      <c r="H68" s="28">
        <v>13303</v>
      </c>
      <c r="I68" s="28">
        <v>8558</v>
      </c>
      <c r="J68" s="105">
        <f t="shared" si="2"/>
        <v>0.15349921070435246</v>
      </c>
      <c r="K68" s="105">
        <f t="shared" si="3"/>
        <v>0.79305912596401029</v>
      </c>
    </row>
    <row r="69" spans="1:13" x14ac:dyDescent="0.2">
      <c r="A69" s="16" t="s">
        <v>106</v>
      </c>
      <c r="B69" s="28">
        <v>145</v>
      </c>
      <c r="C69" s="28">
        <v>214</v>
      </c>
      <c r="D69" s="28">
        <v>102</v>
      </c>
      <c r="E69" s="105">
        <f t="shared" si="0"/>
        <v>-0.32242990654205606</v>
      </c>
      <c r="F69" s="25">
        <f t="shared" si="1"/>
        <v>0.42156862745098045</v>
      </c>
      <c r="G69" s="28">
        <f>B69+אוקטובר!G69</f>
        <v>2019</v>
      </c>
      <c r="H69" s="28">
        <v>1983</v>
      </c>
      <c r="I69" s="28">
        <v>2088</v>
      </c>
      <c r="J69" s="105">
        <f t="shared" si="2"/>
        <v>1.8154311649016597E-2</v>
      </c>
      <c r="K69" s="105">
        <f t="shared" si="3"/>
        <v>-3.3045977011494254E-2</v>
      </c>
    </row>
    <row r="70" spans="1:13" x14ac:dyDescent="0.2">
      <c r="A70" s="16" t="s">
        <v>53</v>
      </c>
      <c r="B70" s="28">
        <v>792</v>
      </c>
      <c r="C70" s="28">
        <v>784</v>
      </c>
      <c r="D70" s="28">
        <v>534</v>
      </c>
      <c r="E70" s="105">
        <f t="shared" ref="E70:E96" si="4">B70/C70-1</f>
        <v>1.0204081632652962E-2</v>
      </c>
      <c r="F70" s="25">
        <f t="shared" ref="F70:F96" si="5">B70/D70-1</f>
        <v>0.48314606741573041</v>
      </c>
      <c r="G70" s="28">
        <f>B70+אוקטובר!G70</f>
        <v>4502</v>
      </c>
      <c r="H70" s="28">
        <v>4411</v>
      </c>
      <c r="I70" s="28">
        <v>5131</v>
      </c>
      <c r="J70" s="105">
        <f t="shared" ref="J70:J96" si="6">G70/H70-1</f>
        <v>2.0630242575379709E-2</v>
      </c>
      <c r="K70" s="105">
        <f t="shared" ref="K70:K96" si="7">G70/I70-1</f>
        <v>-0.12258818943675698</v>
      </c>
    </row>
    <row r="71" spans="1:13" x14ac:dyDescent="0.2">
      <c r="A71" s="16" t="s">
        <v>102</v>
      </c>
      <c r="B71" s="28">
        <v>505</v>
      </c>
      <c r="C71" s="28">
        <v>420</v>
      </c>
      <c r="D71" s="28">
        <v>196</v>
      </c>
      <c r="E71" s="105">
        <f t="shared" si="4"/>
        <v>0.20238095238095233</v>
      </c>
      <c r="F71" s="25">
        <f t="shared" si="5"/>
        <v>1.5765306122448979</v>
      </c>
      <c r="G71" s="28">
        <f>B71+אוקטובר!G71</f>
        <v>4643</v>
      </c>
      <c r="H71" s="28">
        <v>3717</v>
      </c>
      <c r="I71" s="28">
        <v>3530</v>
      </c>
      <c r="J71" s="105">
        <f t="shared" si="6"/>
        <v>0.24912563895614737</v>
      </c>
      <c r="K71" s="105">
        <f t="shared" si="7"/>
        <v>0.31529745042492907</v>
      </c>
    </row>
    <row r="72" spans="1:13" x14ac:dyDescent="0.2">
      <c r="A72" s="16" t="s">
        <v>54</v>
      </c>
      <c r="B72" s="28">
        <v>3707</v>
      </c>
      <c r="C72" s="28">
        <v>3264</v>
      </c>
      <c r="D72" s="28">
        <v>3194</v>
      </c>
      <c r="E72" s="105">
        <f t="shared" si="4"/>
        <v>0.13572303921568629</v>
      </c>
      <c r="F72" s="25">
        <f t="shared" si="5"/>
        <v>0.16061365059486543</v>
      </c>
      <c r="G72" s="28">
        <f>B72+אוקטובר!G72</f>
        <v>41477</v>
      </c>
      <c r="H72" s="28">
        <v>32659.999999999996</v>
      </c>
      <c r="I72" s="28">
        <v>38512</v>
      </c>
      <c r="J72" s="105">
        <f t="shared" si="6"/>
        <v>0.26996325780771602</v>
      </c>
      <c r="K72" s="105">
        <f t="shared" si="7"/>
        <v>7.6988990444536665E-2</v>
      </c>
    </row>
    <row r="73" spans="1:13" x14ac:dyDescent="0.2">
      <c r="A73" s="16" t="s">
        <v>55</v>
      </c>
      <c r="B73" s="28">
        <v>954</v>
      </c>
      <c r="C73" s="28">
        <v>726</v>
      </c>
      <c r="D73" s="28">
        <v>700</v>
      </c>
      <c r="E73" s="105">
        <f t="shared" si="4"/>
        <v>0.31404958677685957</v>
      </c>
      <c r="F73" s="25">
        <f t="shared" si="5"/>
        <v>0.36285714285714277</v>
      </c>
      <c r="G73" s="28">
        <f>B73+אוקטובר!G73</f>
        <v>7778</v>
      </c>
      <c r="H73" s="28">
        <v>6066</v>
      </c>
      <c r="I73" s="28">
        <v>6690</v>
      </c>
      <c r="J73" s="105">
        <f t="shared" si="6"/>
        <v>0.28222881635344543</v>
      </c>
      <c r="K73" s="105">
        <f t="shared" si="7"/>
        <v>0.16263079222720478</v>
      </c>
    </row>
    <row r="74" spans="1:13" x14ac:dyDescent="0.2">
      <c r="A74" s="16" t="s">
        <v>56</v>
      </c>
      <c r="B74" s="28">
        <v>1346</v>
      </c>
      <c r="C74" s="28">
        <v>2357</v>
      </c>
      <c r="D74" s="28">
        <v>1251</v>
      </c>
      <c r="E74" s="105">
        <f t="shared" si="4"/>
        <v>-0.42893508697496818</v>
      </c>
      <c r="F74" s="25">
        <f t="shared" si="5"/>
        <v>7.5939248601119003E-2</v>
      </c>
      <c r="G74" s="28">
        <f>B74+אוקטובר!G74</f>
        <v>16132</v>
      </c>
      <c r="H74" s="28">
        <v>14146</v>
      </c>
      <c r="I74" s="28">
        <v>13159</v>
      </c>
      <c r="J74" s="105">
        <f t="shared" si="6"/>
        <v>0.14039304397002694</v>
      </c>
      <c r="K74" s="105">
        <f t="shared" si="7"/>
        <v>0.22592902196215525</v>
      </c>
    </row>
    <row r="75" spans="1:13" x14ac:dyDescent="0.2">
      <c r="A75" s="16" t="s">
        <v>57</v>
      </c>
      <c r="B75" s="28">
        <v>595</v>
      </c>
      <c r="C75" s="28">
        <v>761</v>
      </c>
      <c r="D75" s="28">
        <v>579</v>
      </c>
      <c r="E75" s="105">
        <f t="shared" si="4"/>
        <v>-0.21813403416557164</v>
      </c>
      <c r="F75" s="25">
        <f t="shared" si="5"/>
        <v>2.7633851468048309E-2</v>
      </c>
      <c r="G75" s="28">
        <f>B75+אוקטובר!G75</f>
        <v>10062</v>
      </c>
      <c r="H75" s="28">
        <v>8125</v>
      </c>
      <c r="I75" s="28">
        <v>9890</v>
      </c>
      <c r="J75" s="105">
        <f t="shared" si="6"/>
        <v>0.23839999999999995</v>
      </c>
      <c r="K75" s="105">
        <f t="shared" si="7"/>
        <v>1.7391304347825987E-2</v>
      </c>
    </row>
    <row r="76" spans="1:13" x14ac:dyDescent="0.2">
      <c r="A76" s="16" t="s">
        <v>58</v>
      </c>
      <c r="B76" s="28">
        <v>1070</v>
      </c>
      <c r="C76" s="28">
        <v>1646</v>
      </c>
      <c r="D76" s="28">
        <v>1365</v>
      </c>
      <c r="E76" s="105">
        <f t="shared" si="4"/>
        <v>-0.34993924665856624</v>
      </c>
      <c r="F76" s="25">
        <f t="shared" si="5"/>
        <v>-0.21611721611721613</v>
      </c>
      <c r="G76" s="28">
        <f>B76+אוקטובר!G76</f>
        <v>15573</v>
      </c>
      <c r="H76" s="28">
        <v>17078</v>
      </c>
      <c r="I76" s="28">
        <v>19820</v>
      </c>
      <c r="J76" s="105">
        <f t="shared" si="6"/>
        <v>-8.8125073193582426E-2</v>
      </c>
      <c r="K76" s="105">
        <f t="shared" si="7"/>
        <v>-0.21427850655903125</v>
      </c>
    </row>
    <row r="77" spans="1:13" x14ac:dyDescent="0.2">
      <c r="A77" s="19" t="s">
        <v>59</v>
      </c>
      <c r="B77" s="28">
        <f>235+307</f>
        <v>542</v>
      </c>
      <c r="C77" s="28">
        <v>531</v>
      </c>
      <c r="D77" s="28">
        <v>415</v>
      </c>
      <c r="E77" s="105">
        <f t="shared" si="4"/>
        <v>2.0715630885122405E-2</v>
      </c>
      <c r="F77" s="25">
        <f t="shared" si="5"/>
        <v>0.30602409638554207</v>
      </c>
      <c r="G77" s="28">
        <f>B77+אוקטובר!G77</f>
        <v>4475</v>
      </c>
      <c r="H77" s="28">
        <v>4809</v>
      </c>
      <c r="I77" s="28">
        <v>5052</v>
      </c>
      <c r="J77" s="105">
        <f t="shared" si="6"/>
        <v>-6.9453108754418791E-2</v>
      </c>
      <c r="K77" s="105">
        <f t="shared" si="7"/>
        <v>-0.11421219319081555</v>
      </c>
    </row>
    <row r="78" spans="1:13" x14ac:dyDescent="0.2">
      <c r="A78" s="16"/>
      <c r="B78" s="28"/>
      <c r="C78" s="28"/>
      <c r="D78" s="28"/>
      <c r="E78" s="105"/>
      <c r="F78" s="25"/>
      <c r="G78" s="28"/>
      <c r="H78" s="28"/>
      <c r="I78" s="28"/>
      <c r="J78" s="105"/>
      <c r="K78" s="105"/>
    </row>
    <row r="79" spans="1:13" x14ac:dyDescent="0.2">
      <c r="A79" s="20" t="s">
        <v>60</v>
      </c>
      <c r="B79" s="28">
        <f>SUM(B80:B83)</f>
        <v>57411</v>
      </c>
      <c r="C79" s="28">
        <v>65069</v>
      </c>
      <c r="D79" s="28">
        <v>60693</v>
      </c>
      <c r="E79" s="105">
        <f t="shared" si="4"/>
        <v>-0.11769045167437642</v>
      </c>
      <c r="F79" s="25">
        <f t="shared" si="5"/>
        <v>-5.4075428797390135E-2</v>
      </c>
      <c r="G79" s="28">
        <f>B79+אוקטובר!G79</f>
        <v>732610</v>
      </c>
      <c r="H79" s="28">
        <v>736701</v>
      </c>
      <c r="I79" s="28">
        <v>731945</v>
      </c>
      <c r="J79" s="105">
        <f t="shared" si="6"/>
        <v>-5.5531348538959691E-3</v>
      </c>
      <c r="K79" s="105">
        <f t="shared" si="7"/>
        <v>9.0853820983816114E-4</v>
      </c>
      <c r="M79" s="13"/>
    </row>
    <row r="80" spans="1:13" x14ac:dyDescent="0.2">
      <c r="A80" s="18" t="s">
        <v>61</v>
      </c>
      <c r="B80" s="28">
        <v>41210</v>
      </c>
      <c r="C80" s="28">
        <v>47038</v>
      </c>
      <c r="D80" s="28">
        <v>40414</v>
      </c>
      <c r="E80" s="105">
        <f t="shared" si="4"/>
        <v>-0.12389982567286029</v>
      </c>
      <c r="F80" s="25">
        <f t="shared" si="5"/>
        <v>1.9696144900282153E-2</v>
      </c>
      <c r="G80" s="28">
        <f>B80+אוקטובר!G80</f>
        <v>554543</v>
      </c>
      <c r="H80" s="28">
        <v>544855</v>
      </c>
      <c r="I80" s="28">
        <v>537000</v>
      </c>
      <c r="J80" s="105">
        <f t="shared" si="6"/>
        <v>1.7780877481164747E-2</v>
      </c>
      <c r="K80" s="105">
        <f t="shared" si="7"/>
        <v>3.2668528864059576E-2</v>
      </c>
    </row>
    <row r="81" spans="1:11" x14ac:dyDescent="0.2">
      <c r="A81" s="18" t="s">
        <v>62</v>
      </c>
      <c r="B81" s="28">
        <v>5161</v>
      </c>
      <c r="C81" s="28">
        <v>5968</v>
      </c>
      <c r="D81" s="28">
        <v>4791</v>
      </c>
      <c r="E81" s="105">
        <f t="shared" si="4"/>
        <v>-0.13522117962466484</v>
      </c>
      <c r="F81" s="25">
        <f t="shared" si="5"/>
        <v>7.7228136088499211E-2</v>
      </c>
      <c r="G81" s="28">
        <f>B81+אוקטובר!G81</f>
        <v>57947</v>
      </c>
      <c r="H81" s="28">
        <v>60665</v>
      </c>
      <c r="I81" s="28">
        <v>60591</v>
      </c>
      <c r="J81" s="105">
        <f t="shared" si="6"/>
        <v>-4.4803428665622702E-2</v>
      </c>
      <c r="K81" s="105">
        <f t="shared" si="7"/>
        <v>-4.3636843755673338E-2</v>
      </c>
    </row>
    <row r="82" spans="1:11" x14ac:dyDescent="0.2">
      <c r="A82" s="16" t="s">
        <v>63</v>
      </c>
      <c r="B82" s="28">
        <v>1746</v>
      </c>
      <c r="C82" s="28">
        <v>1809</v>
      </c>
      <c r="D82" s="28">
        <v>2537</v>
      </c>
      <c r="E82" s="105">
        <f t="shared" si="4"/>
        <v>-3.4825870646766122E-2</v>
      </c>
      <c r="F82" s="25">
        <f t="shared" si="5"/>
        <v>-0.31178557351202207</v>
      </c>
      <c r="G82" s="28">
        <f>B82+אוקטובר!G82</f>
        <v>19246</v>
      </c>
      <c r="H82" s="28">
        <v>19805</v>
      </c>
      <c r="I82" s="28">
        <v>20080</v>
      </c>
      <c r="J82" s="105">
        <f t="shared" si="6"/>
        <v>-2.8225195657662239E-2</v>
      </c>
      <c r="K82" s="105">
        <f t="shared" si="7"/>
        <v>-4.1533864541832721E-2</v>
      </c>
    </row>
    <row r="83" spans="1:11" x14ac:dyDescent="0.2">
      <c r="A83" s="21" t="s">
        <v>64</v>
      </c>
      <c r="B83" s="28">
        <v>9294</v>
      </c>
      <c r="C83" s="28">
        <v>10254</v>
      </c>
      <c r="D83" s="28">
        <v>12951</v>
      </c>
      <c r="E83" s="105">
        <f t="shared" si="4"/>
        <v>-9.3622001170274971E-2</v>
      </c>
      <c r="F83" s="25">
        <f t="shared" si="5"/>
        <v>-0.28237201760481812</v>
      </c>
      <c r="G83" s="28">
        <f>B83+אוקטובר!G83</f>
        <v>100874</v>
      </c>
      <c r="H83" s="28">
        <v>111376</v>
      </c>
      <c r="I83" s="28">
        <v>114274</v>
      </c>
      <c r="J83" s="105">
        <f t="shared" si="6"/>
        <v>-9.4293204999281732E-2</v>
      </c>
      <c r="K83" s="105">
        <f t="shared" si="7"/>
        <v>-0.1172620193569841</v>
      </c>
    </row>
    <row r="84" spans="1:11" x14ac:dyDescent="0.2">
      <c r="A84" s="16" t="s">
        <v>65</v>
      </c>
      <c r="B84" s="28">
        <v>131</v>
      </c>
      <c r="C84" s="28">
        <v>173</v>
      </c>
      <c r="D84" s="28">
        <v>90</v>
      </c>
      <c r="E84" s="105">
        <f t="shared" si="4"/>
        <v>-0.24277456647398843</v>
      </c>
      <c r="F84" s="25">
        <f t="shared" si="5"/>
        <v>0.45555555555555549</v>
      </c>
      <c r="G84" s="28">
        <f>B84+אוקטובר!G84</f>
        <v>2531</v>
      </c>
      <c r="H84" s="28">
        <v>2556</v>
      </c>
      <c r="I84" s="28">
        <v>2353</v>
      </c>
      <c r="J84" s="105">
        <f t="shared" si="6"/>
        <v>-9.7809076682315865E-3</v>
      </c>
      <c r="K84" s="105">
        <f t="shared" si="7"/>
        <v>7.5648108797280011E-2</v>
      </c>
    </row>
    <row r="85" spans="1:11" x14ac:dyDescent="0.2">
      <c r="A85" s="18" t="s">
        <v>66</v>
      </c>
      <c r="B85" s="28">
        <v>967</v>
      </c>
      <c r="C85" s="28">
        <v>971</v>
      </c>
      <c r="D85" s="28">
        <v>806</v>
      </c>
      <c r="E85" s="105">
        <f t="shared" si="4"/>
        <v>-4.1194644696189719E-3</v>
      </c>
      <c r="F85" s="25">
        <f t="shared" si="5"/>
        <v>0.19975186104218356</v>
      </c>
      <c r="G85" s="28">
        <f>B85+אוקטובר!G85</f>
        <v>20831</v>
      </c>
      <c r="H85" s="28">
        <v>22399</v>
      </c>
      <c r="I85" s="28">
        <v>21464</v>
      </c>
      <c r="J85" s="105">
        <f t="shared" si="6"/>
        <v>-7.0003125139515121E-2</v>
      </c>
      <c r="K85" s="105">
        <f t="shared" si="7"/>
        <v>-2.9491241147968639E-2</v>
      </c>
    </row>
    <row r="86" spans="1:11" x14ac:dyDescent="0.2">
      <c r="A86" s="16" t="s">
        <v>67</v>
      </c>
      <c r="B86" s="28">
        <v>5530</v>
      </c>
      <c r="C86" s="28">
        <v>5432</v>
      </c>
      <c r="D86" s="28">
        <v>7556</v>
      </c>
      <c r="E86" s="105">
        <f t="shared" si="4"/>
        <v>1.8041237113401998E-2</v>
      </c>
      <c r="F86" s="25">
        <f t="shared" si="5"/>
        <v>-0.2681312863949179</v>
      </c>
      <c r="G86" s="28">
        <f>B86+אוקטובר!G86</f>
        <v>47023</v>
      </c>
      <c r="H86" s="28">
        <v>50572</v>
      </c>
      <c r="I86" s="28">
        <v>54157</v>
      </c>
      <c r="J86" s="105">
        <f t="shared" si="6"/>
        <v>-7.0177173139286508E-2</v>
      </c>
      <c r="K86" s="105">
        <f t="shared" si="7"/>
        <v>-0.13172812378824528</v>
      </c>
    </row>
    <row r="87" spans="1:11" x14ac:dyDescent="0.2">
      <c r="A87" s="16" t="s">
        <v>68</v>
      </c>
      <c r="B87" s="28">
        <v>208</v>
      </c>
      <c r="C87" s="28">
        <v>345</v>
      </c>
      <c r="D87" s="28">
        <v>442</v>
      </c>
      <c r="E87" s="105">
        <f t="shared" si="4"/>
        <v>-0.39710144927536228</v>
      </c>
      <c r="F87" s="25">
        <f t="shared" si="5"/>
        <v>-0.52941176470588236</v>
      </c>
      <c r="G87" s="28">
        <f>B87+אוקטובר!G87</f>
        <v>5233</v>
      </c>
      <c r="H87" s="28">
        <v>5520</v>
      </c>
      <c r="I87" s="28">
        <v>5279</v>
      </c>
      <c r="J87" s="105">
        <f t="shared" si="6"/>
        <v>-5.1992753623188448E-2</v>
      </c>
      <c r="K87" s="105">
        <f t="shared" si="7"/>
        <v>-8.7137715476416355E-3</v>
      </c>
    </row>
    <row r="88" spans="1:11" x14ac:dyDescent="0.2">
      <c r="A88" s="16" t="s">
        <v>69</v>
      </c>
      <c r="B88" s="28">
        <v>652</v>
      </c>
      <c r="C88" s="28">
        <v>855</v>
      </c>
      <c r="D88" s="28">
        <v>1052</v>
      </c>
      <c r="E88" s="105">
        <f t="shared" si="4"/>
        <v>-0.23742690058479532</v>
      </c>
      <c r="F88" s="25">
        <f t="shared" si="5"/>
        <v>-0.38022813688212931</v>
      </c>
      <c r="G88" s="28">
        <f>B88+אוקטובר!G88</f>
        <v>7818</v>
      </c>
      <c r="H88" s="28">
        <v>9810</v>
      </c>
      <c r="I88" s="28">
        <v>10104</v>
      </c>
      <c r="J88" s="105">
        <f t="shared" si="6"/>
        <v>-0.20305810397553514</v>
      </c>
      <c r="K88" s="105">
        <f t="shared" si="7"/>
        <v>-0.22624703087885989</v>
      </c>
    </row>
    <row r="89" spans="1:11" x14ac:dyDescent="0.2">
      <c r="A89" s="19" t="s">
        <v>70</v>
      </c>
      <c r="B89" s="28">
        <v>119</v>
      </c>
      <c r="C89" s="28">
        <v>658</v>
      </c>
      <c r="D89" s="28">
        <v>924</v>
      </c>
      <c r="E89" s="105">
        <f t="shared" si="4"/>
        <v>-0.81914893617021278</v>
      </c>
      <c r="F89" s="25">
        <f t="shared" si="5"/>
        <v>-0.87121212121212122</v>
      </c>
      <c r="G89" s="28">
        <f>B89+אוקטובר!G89</f>
        <v>1760</v>
      </c>
      <c r="H89" s="28">
        <v>3323</v>
      </c>
      <c r="I89" s="28">
        <v>3685</v>
      </c>
      <c r="J89" s="105">
        <f t="shared" si="6"/>
        <v>-0.47035811014143847</v>
      </c>
      <c r="K89" s="105">
        <f t="shared" si="7"/>
        <v>-0.52238805970149249</v>
      </c>
    </row>
    <row r="90" spans="1:11" x14ac:dyDescent="0.2">
      <c r="A90" s="16"/>
      <c r="B90" s="28"/>
      <c r="C90" s="28"/>
      <c r="D90" s="28"/>
      <c r="E90" s="105"/>
      <c r="F90" s="25"/>
      <c r="G90" s="28"/>
      <c r="H90" s="28"/>
      <c r="I90" s="28"/>
      <c r="J90" s="105"/>
      <c r="K90" s="105"/>
    </row>
    <row r="91" spans="1:11" x14ac:dyDescent="0.2">
      <c r="A91" s="22" t="s">
        <v>71</v>
      </c>
      <c r="B91" s="28">
        <f>SUM(B92:B94)</f>
        <v>2308</v>
      </c>
      <c r="C91" s="28">
        <v>2654</v>
      </c>
      <c r="D91" s="28">
        <v>2226</v>
      </c>
      <c r="E91" s="105">
        <f t="shared" si="4"/>
        <v>-0.1303692539562924</v>
      </c>
      <c r="F91" s="25">
        <f t="shared" si="5"/>
        <v>3.6837376460018056E-2</v>
      </c>
      <c r="G91" s="28">
        <f>B91+אוקטובר!G91</f>
        <v>31807</v>
      </c>
      <c r="H91" s="28">
        <v>33771</v>
      </c>
      <c r="I91" s="28">
        <v>31153</v>
      </c>
      <c r="J91" s="105">
        <f t="shared" si="6"/>
        <v>-5.8156406384175741E-2</v>
      </c>
      <c r="K91" s="105">
        <f t="shared" si="7"/>
        <v>2.0993162777260599E-2</v>
      </c>
    </row>
    <row r="92" spans="1:11" x14ac:dyDescent="0.2">
      <c r="A92" s="16" t="s">
        <v>72</v>
      </c>
      <c r="B92" s="28">
        <v>1892</v>
      </c>
      <c r="C92" s="28">
        <v>2177</v>
      </c>
      <c r="D92" s="28">
        <v>1934</v>
      </c>
      <c r="E92" s="105">
        <f t="shared" si="4"/>
        <v>-0.13091410197519526</v>
      </c>
      <c r="F92" s="25">
        <f t="shared" si="5"/>
        <v>-2.1716649431230639E-2</v>
      </c>
      <c r="G92" s="28">
        <f>B92+אוקטובר!G92</f>
        <v>27534</v>
      </c>
      <c r="H92" s="28">
        <v>29343</v>
      </c>
      <c r="I92" s="28">
        <v>27127</v>
      </c>
      <c r="J92" s="105">
        <f t="shared" si="6"/>
        <v>-6.1650138022697032E-2</v>
      </c>
      <c r="K92" s="105">
        <f t="shared" si="7"/>
        <v>1.5003502045932038E-2</v>
      </c>
    </row>
    <row r="93" spans="1:11" x14ac:dyDescent="0.2">
      <c r="A93" s="16" t="s">
        <v>73</v>
      </c>
      <c r="B93" s="28">
        <v>256</v>
      </c>
      <c r="C93" s="28">
        <v>282</v>
      </c>
      <c r="D93" s="28">
        <v>222</v>
      </c>
      <c r="E93" s="105">
        <f t="shared" si="4"/>
        <v>-9.219858156028371E-2</v>
      </c>
      <c r="F93" s="25">
        <f t="shared" si="5"/>
        <v>0.15315315315315314</v>
      </c>
      <c r="G93" s="28">
        <f>B93+אוקטובר!G93</f>
        <v>3391</v>
      </c>
      <c r="H93" s="28">
        <v>3390</v>
      </c>
      <c r="I93" s="28">
        <v>3346</v>
      </c>
      <c r="J93" s="105">
        <f t="shared" si="6"/>
        <v>2.9498525073745618E-4</v>
      </c>
      <c r="K93" s="105">
        <f t="shared" si="7"/>
        <v>1.3448894202032324E-2</v>
      </c>
    </row>
    <row r="94" spans="1:11" x14ac:dyDescent="0.2">
      <c r="A94" s="19" t="s">
        <v>17</v>
      </c>
      <c r="B94" s="28">
        <v>160</v>
      </c>
      <c r="C94" s="28">
        <v>195</v>
      </c>
      <c r="D94" s="28">
        <v>70</v>
      </c>
      <c r="E94" s="105">
        <f t="shared" si="4"/>
        <v>-0.17948717948717952</v>
      </c>
      <c r="F94" s="25">
        <f t="shared" si="5"/>
        <v>1.2857142857142856</v>
      </c>
      <c r="G94" s="28">
        <f>B94+אוקטובר!G94</f>
        <v>882</v>
      </c>
      <c r="H94" s="28">
        <v>1038</v>
      </c>
      <c r="I94" s="28">
        <v>680</v>
      </c>
      <c r="J94" s="105">
        <f t="shared" si="6"/>
        <v>-0.1502890173410405</v>
      </c>
      <c r="K94" s="105">
        <f t="shared" si="7"/>
        <v>0.29705882352941182</v>
      </c>
    </row>
    <row r="95" spans="1:11" x14ac:dyDescent="0.2">
      <c r="A95" s="16"/>
      <c r="B95" s="28"/>
      <c r="C95" s="28"/>
      <c r="D95" s="28"/>
      <c r="E95" s="105"/>
      <c r="F95" s="25"/>
      <c r="G95" s="28"/>
      <c r="H95" s="28"/>
      <c r="I95" s="28"/>
      <c r="J95" s="105"/>
      <c r="K95" s="105"/>
    </row>
    <row r="96" spans="1:11" x14ac:dyDescent="0.2">
      <c r="A96" s="22" t="s">
        <v>74</v>
      </c>
      <c r="B96" s="28">
        <v>647</v>
      </c>
      <c r="C96" s="28">
        <v>853</v>
      </c>
      <c r="D96" s="28">
        <v>851</v>
      </c>
      <c r="E96" s="105">
        <f t="shared" si="4"/>
        <v>-0.2415005861664713</v>
      </c>
      <c r="F96" s="25">
        <f t="shared" si="5"/>
        <v>-0.23971797884841362</v>
      </c>
      <c r="G96" s="28">
        <f>B96+אוקטובר!G96</f>
        <v>9579</v>
      </c>
      <c r="H96" s="28">
        <v>15102</v>
      </c>
      <c r="I96" s="28">
        <v>15549</v>
      </c>
      <c r="J96" s="105">
        <f t="shared" si="6"/>
        <v>-0.36571315057608267</v>
      </c>
      <c r="K96" s="105">
        <f t="shared" si="7"/>
        <v>-0.38394752074088367</v>
      </c>
    </row>
    <row r="99" spans="1:1" x14ac:dyDescent="0.2">
      <c r="A99" s="17" t="s">
        <v>75</v>
      </c>
    </row>
  </sheetData>
  <mergeCells count="4">
    <mergeCell ref="E3:F3"/>
    <mergeCell ref="J3:K3"/>
    <mergeCell ref="B3:D3"/>
    <mergeCell ref="G3:I3"/>
  </mergeCells>
  <pageMargins left="0.23622047244094491" right="0.23622047244094491" top="0" bottom="3.937007874015748E-2" header="0.11811023622047245" footer="0.31496062992125984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6"/>
  <sheetViews>
    <sheetView workbookViewId="0">
      <pane xSplit="1" ySplit="5" topLeftCell="B35" activePane="bottomRight" state="frozen"/>
      <selection pane="topRight" activeCell="B1" sqref="B1"/>
      <selection pane="bottomLeft" activeCell="A6" sqref="A6"/>
      <selection pane="bottomRight" activeCell="N50" sqref="N50"/>
    </sheetView>
  </sheetViews>
  <sheetFormatPr defaultRowHeight="14.25" x14ac:dyDescent="0.2"/>
  <cols>
    <col min="1" max="1" width="19.75" style="1" customWidth="1"/>
    <col min="2" max="2" width="11.375" style="1" customWidth="1"/>
    <col min="3" max="3" width="10.375" style="1" customWidth="1"/>
    <col min="4" max="4" width="8.25" customWidth="1"/>
    <col min="5" max="5" width="8.125" customWidth="1"/>
    <col min="6" max="6" width="8.75" customWidth="1"/>
    <col min="7" max="7" width="10.25" customWidth="1"/>
    <col min="8" max="8" width="10" customWidth="1"/>
    <col min="9" max="9" width="9.625" customWidth="1"/>
    <col min="10" max="10" width="9" customWidth="1"/>
  </cols>
  <sheetData>
    <row r="1" spans="1:20" x14ac:dyDescent="0.2">
      <c r="A1" s="1" t="s">
        <v>86</v>
      </c>
    </row>
    <row r="2" spans="1:20" x14ac:dyDescent="0.2">
      <c r="G2" s="107"/>
    </row>
    <row r="3" spans="1:20" s="10" customFormat="1" ht="15" customHeight="1" x14ac:dyDescent="0.2">
      <c r="A3" s="61"/>
      <c r="B3" s="253" t="s">
        <v>87</v>
      </c>
      <c r="C3" s="253"/>
      <c r="D3" s="253"/>
      <c r="E3" s="253" t="s">
        <v>76</v>
      </c>
      <c r="F3" s="253"/>
      <c r="G3" s="253" t="s">
        <v>88</v>
      </c>
      <c r="H3" s="253"/>
      <c r="I3" s="253"/>
      <c r="J3" s="253" t="s">
        <v>76</v>
      </c>
      <c r="K3" s="253"/>
    </row>
    <row r="4" spans="1:20" s="9" customFormat="1" ht="12.75" x14ac:dyDescent="0.2">
      <c r="A4" s="8"/>
      <c r="B4" s="9">
        <v>2014</v>
      </c>
      <c r="C4" s="77">
        <v>2013</v>
      </c>
      <c r="D4" s="75">
        <v>2012</v>
      </c>
      <c r="E4" s="75" t="s">
        <v>120</v>
      </c>
      <c r="F4" s="75" t="s">
        <v>121</v>
      </c>
      <c r="G4" s="109">
        <v>2014</v>
      </c>
      <c r="H4" s="75">
        <v>2013</v>
      </c>
      <c r="I4" s="75">
        <v>2012</v>
      </c>
      <c r="J4" s="75" t="s">
        <v>120</v>
      </c>
      <c r="K4" s="62" t="s">
        <v>121</v>
      </c>
    </row>
    <row r="5" spans="1:20" x14ac:dyDescent="0.2">
      <c r="A5" s="2" t="s">
        <v>0</v>
      </c>
      <c r="B5" s="74">
        <v>203449</v>
      </c>
      <c r="C5" s="74">
        <v>240982</v>
      </c>
      <c r="D5" s="74">
        <v>195138</v>
      </c>
      <c r="E5" s="78">
        <f>B5/C5-1</f>
        <v>-0.15575022200828281</v>
      </c>
      <c r="F5" s="79">
        <f>B5/D5-1</f>
        <v>4.2590371941907845E-2</v>
      </c>
      <c r="G5" s="13">
        <v>2926722</v>
      </c>
      <c r="H5" s="74">
        <v>2961700</v>
      </c>
      <c r="I5" s="74">
        <v>2885775</v>
      </c>
      <c r="J5" s="79">
        <f>G5/H5-1</f>
        <v>-1.1810109058986384E-2</v>
      </c>
      <c r="K5" s="73">
        <f>G5/I5-1</f>
        <v>1.4189255919120569E-2</v>
      </c>
    </row>
    <row r="6" spans="1:20" x14ac:dyDescent="0.2">
      <c r="A6" s="2" t="s">
        <v>1</v>
      </c>
      <c r="B6" s="74">
        <f>B8+B21</f>
        <v>15727</v>
      </c>
      <c r="C6" s="76">
        <v>20770</v>
      </c>
      <c r="D6" s="76">
        <v>16599</v>
      </c>
      <c r="E6" s="78">
        <f t="shared" ref="E6:E69" si="0">B6/C6-1</f>
        <v>-0.24280211844005772</v>
      </c>
      <c r="F6" s="79">
        <f t="shared" ref="F6:F69" si="1">B6/D6-1</f>
        <v>-5.2533285137658869E-2</v>
      </c>
      <c r="G6" s="108">
        <f>G8+G21</f>
        <v>231156</v>
      </c>
      <c r="H6" s="76">
        <v>240822</v>
      </c>
      <c r="I6" s="76">
        <v>236559</v>
      </c>
      <c r="J6" s="79">
        <f t="shared" ref="J6:J69" si="2">G6/H6-1</f>
        <v>-4.0137528963300695E-2</v>
      </c>
      <c r="K6" s="73">
        <f t="shared" ref="K6:K69" si="3">G6/I6-1</f>
        <v>-2.283996804179933E-2</v>
      </c>
      <c r="L6" s="13"/>
    </row>
    <row r="7" spans="1:20" x14ac:dyDescent="0.2">
      <c r="A7" s="2"/>
      <c r="B7" s="74"/>
      <c r="C7" s="76"/>
      <c r="D7" s="76"/>
      <c r="E7" s="78"/>
      <c r="F7" s="79"/>
      <c r="G7" s="108"/>
      <c r="H7" s="76"/>
      <c r="I7" s="76"/>
      <c r="J7" s="79"/>
      <c r="K7" s="73"/>
      <c r="L7" s="13"/>
    </row>
    <row r="8" spans="1:20" x14ac:dyDescent="0.2">
      <c r="A8" s="2" t="s">
        <v>2</v>
      </c>
      <c r="B8" s="74">
        <f>SUM(B9:B19)</f>
        <v>12014</v>
      </c>
      <c r="C8" s="76">
        <v>16188</v>
      </c>
      <c r="D8" s="76">
        <v>12947</v>
      </c>
      <c r="E8" s="78">
        <f t="shared" si="0"/>
        <v>-0.25784531751914996</v>
      </c>
      <c r="F8" s="79">
        <f t="shared" si="1"/>
        <v>-7.2063026183671886E-2</v>
      </c>
      <c r="G8" s="108">
        <f>SUM(G9:G19)</f>
        <v>171905</v>
      </c>
      <c r="H8" s="76">
        <v>180030</v>
      </c>
      <c r="I8" s="76">
        <v>177182</v>
      </c>
      <c r="J8" s="79">
        <f t="shared" si="2"/>
        <v>-4.5131366994389799E-2</v>
      </c>
      <c r="K8" s="73">
        <f t="shared" si="3"/>
        <v>-2.9782935061123617E-2</v>
      </c>
      <c r="L8" s="13"/>
    </row>
    <row r="9" spans="1:20" x14ac:dyDescent="0.2">
      <c r="A9" s="2" t="s">
        <v>3</v>
      </c>
      <c r="B9" s="74">
        <v>1334</v>
      </c>
      <c r="C9" s="74">
        <v>1907</v>
      </c>
      <c r="D9" s="74">
        <v>1858</v>
      </c>
      <c r="E9" s="78">
        <f t="shared" si="0"/>
        <v>-0.30047194546407974</v>
      </c>
      <c r="F9" s="79">
        <f t="shared" si="1"/>
        <v>-0.28202368137782563</v>
      </c>
      <c r="G9" s="13">
        <v>34649</v>
      </c>
      <c r="H9" s="74">
        <v>39025</v>
      </c>
      <c r="I9" s="74">
        <v>42994</v>
      </c>
      <c r="J9" s="79">
        <f t="shared" si="2"/>
        <v>-0.11213324791800128</v>
      </c>
      <c r="K9" s="73">
        <f t="shared" si="3"/>
        <v>-0.1940968507233567</v>
      </c>
      <c r="L9" s="13"/>
    </row>
    <row r="10" spans="1:20" x14ac:dyDescent="0.2">
      <c r="A10" s="2" t="s">
        <v>4</v>
      </c>
      <c r="B10" s="74">
        <v>811</v>
      </c>
      <c r="C10" s="74">
        <v>1063</v>
      </c>
      <c r="D10" s="74">
        <v>747</v>
      </c>
      <c r="E10" s="78">
        <f t="shared" si="0"/>
        <v>-0.23706491063029167</v>
      </c>
      <c r="F10" s="79">
        <f t="shared" si="1"/>
        <v>8.5676037483266354E-2</v>
      </c>
      <c r="G10" s="13">
        <v>8650</v>
      </c>
      <c r="H10" s="74">
        <v>9168</v>
      </c>
      <c r="I10" s="74">
        <v>6503</v>
      </c>
      <c r="J10" s="79">
        <f t="shared" si="2"/>
        <v>-5.6500872600349084E-2</v>
      </c>
      <c r="K10" s="73">
        <f t="shared" si="3"/>
        <v>0.33015531293249278</v>
      </c>
      <c r="L10" s="13"/>
      <c r="M10" s="57"/>
      <c r="N10" s="57"/>
      <c r="O10" s="57"/>
      <c r="P10" s="57"/>
      <c r="Q10" s="57"/>
      <c r="R10" s="57"/>
      <c r="S10" s="57"/>
      <c r="T10" s="57"/>
    </row>
    <row r="11" spans="1:20" x14ac:dyDescent="0.2">
      <c r="A11" s="2" t="s">
        <v>5</v>
      </c>
      <c r="B11" s="74">
        <v>2346</v>
      </c>
      <c r="C11" s="74">
        <v>4098</v>
      </c>
      <c r="D11" s="74">
        <v>3785</v>
      </c>
      <c r="E11" s="78">
        <f t="shared" si="0"/>
        <v>-0.42752562225475843</v>
      </c>
      <c r="F11" s="79">
        <f t="shared" si="1"/>
        <v>-0.38018494055482166</v>
      </c>
      <c r="G11" s="108">
        <f>B11+נובמבר!G11</f>
        <v>26605</v>
      </c>
      <c r="H11" s="81">
        <v>29463</v>
      </c>
      <c r="I11" s="74">
        <v>27752</v>
      </c>
      <c r="J11" s="79">
        <f t="shared" si="2"/>
        <v>-9.700302073787459E-2</v>
      </c>
      <c r="K11" s="73">
        <f t="shared" si="3"/>
        <v>-4.1330354569040106E-2</v>
      </c>
      <c r="L11" s="13"/>
      <c r="M11" s="48"/>
      <c r="N11" s="48"/>
      <c r="O11" s="48"/>
      <c r="P11" s="48"/>
      <c r="Q11" s="48"/>
      <c r="R11" s="48"/>
      <c r="S11" s="58"/>
      <c r="T11" s="48"/>
    </row>
    <row r="12" spans="1:20" x14ac:dyDescent="0.2">
      <c r="A12" s="2" t="s">
        <v>103</v>
      </c>
      <c r="B12" s="74">
        <v>280</v>
      </c>
      <c r="C12" s="74">
        <v>553</v>
      </c>
      <c r="D12" s="74">
        <v>297</v>
      </c>
      <c r="E12" s="78">
        <f t="shared" si="0"/>
        <v>-0.49367088607594933</v>
      </c>
      <c r="F12" s="79">
        <f t="shared" si="1"/>
        <v>-5.7239057239057201E-2</v>
      </c>
      <c r="G12" s="108">
        <f>B12+נובמבר!G12</f>
        <v>5262</v>
      </c>
      <c r="H12" s="74">
        <v>4796</v>
      </c>
      <c r="I12" s="74">
        <v>4223</v>
      </c>
      <c r="J12" s="79">
        <f t="shared" si="2"/>
        <v>9.7164303586321887E-2</v>
      </c>
      <c r="K12" s="73">
        <f t="shared" si="3"/>
        <v>0.24603362538479745</v>
      </c>
      <c r="L12" s="13"/>
    </row>
    <row r="13" spans="1:20" x14ac:dyDescent="0.2">
      <c r="A13" s="2" t="s">
        <v>6</v>
      </c>
      <c r="B13" s="74">
        <v>2285</v>
      </c>
      <c r="C13" s="76">
        <v>2022</v>
      </c>
      <c r="D13" s="76">
        <v>1307</v>
      </c>
      <c r="E13" s="78">
        <f t="shared" si="0"/>
        <v>0.13006923837784368</v>
      </c>
      <c r="F13" s="79">
        <f t="shared" si="1"/>
        <v>0.74827850038255539</v>
      </c>
      <c r="G13" s="108">
        <f>B13+נובמבר!G13</f>
        <v>32402</v>
      </c>
      <c r="H13" s="76">
        <v>25042</v>
      </c>
      <c r="I13" s="76">
        <v>19416</v>
      </c>
      <c r="J13" s="79">
        <f t="shared" si="2"/>
        <v>0.29390623752096467</v>
      </c>
      <c r="K13" s="73">
        <f t="shared" si="3"/>
        <v>0.66882983106716121</v>
      </c>
      <c r="L13" s="13"/>
    </row>
    <row r="14" spans="1:20" x14ac:dyDescent="0.2">
      <c r="A14" s="2" t="s">
        <v>7</v>
      </c>
      <c r="B14" s="74">
        <v>1110</v>
      </c>
      <c r="C14" s="76">
        <v>1709</v>
      </c>
      <c r="D14" s="76">
        <v>1010.9999999999999</v>
      </c>
      <c r="E14" s="78">
        <f t="shared" si="0"/>
        <v>-0.35049736688121713</v>
      </c>
      <c r="F14" s="79">
        <f t="shared" si="1"/>
        <v>9.7922848664688589E-2</v>
      </c>
      <c r="G14" s="108">
        <f>B14+נובמבר!G14</f>
        <v>13043</v>
      </c>
      <c r="H14" s="76">
        <v>13516</v>
      </c>
      <c r="I14" s="76">
        <v>16011</v>
      </c>
      <c r="J14" s="79">
        <f t="shared" si="2"/>
        <v>-3.4995560816809657E-2</v>
      </c>
      <c r="K14" s="73">
        <f t="shared" si="3"/>
        <v>-0.18537255636749739</v>
      </c>
      <c r="L14" s="13"/>
    </row>
    <row r="15" spans="1:20" x14ac:dyDescent="0.2">
      <c r="A15" s="2" t="s">
        <v>8</v>
      </c>
      <c r="B15" s="74">
        <v>335</v>
      </c>
      <c r="C15" s="76">
        <v>315</v>
      </c>
      <c r="D15" s="76">
        <v>163</v>
      </c>
      <c r="E15" s="78">
        <f t="shared" si="0"/>
        <v>6.3492063492063489E-2</v>
      </c>
      <c r="F15" s="78" t="s">
        <v>132</v>
      </c>
      <c r="G15" s="108">
        <f>B15+נובמבר!G15</f>
        <v>6044</v>
      </c>
      <c r="H15" s="76">
        <v>5259</v>
      </c>
      <c r="I15" s="76">
        <v>4971</v>
      </c>
      <c r="J15" s="79">
        <f t="shared" si="2"/>
        <v>0.14926792165810987</v>
      </c>
      <c r="K15" s="73">
        <f t="shared" si="3"/>
        <v>0.21585194125930407</v>
      </c>
      <c r="L15" s="13"/>
    </row>
    <row r="16" spans="1:20" x14ac:dyDescent="0.2">
      <c r="A16" s="2" t="s">
        <v>9</v>
      </c>
      <c r="B16" s="74">
        <v>823</v>
      </c>
      <c r="C16" s="74">
        <v>1405</v>
      </c>
      <c r="D16" s="74">
        <v>1149</v>
      </c>
      <c r="E16" s="78">
        <f t="shared" si="0"/>
        <v>-0.41423487544483983</v>
      </c>
      <c r="F16" s="79">
        <f t="shared" si="1"/>
        <v>-0.28372497824194953</v>
      </c>
      <c r="G16" s="108">
        <f>B16+נובמבר!G16</f>
        <v>21650</v>
      </c>
      <c r="H16" s="74">
        <v>28067</v>
      </c>
      <c r="I16" s="74">
        <v>28606</v>
      </c>
      <c r="J16" s="79">
        <f t="shared" si="2"/>
        <v>-0.22863148893718599</v>
      </c>
      <c r="K16" s="73">
        <f t="shared" si="3"/>
        <v>-0.24316576941900303</v>
      </c>
    </row>
    <row r="17" spans="1:11" x14ac:dyDescent="0.2">
      <c r="A17" s="2" t="s">
        <v>10</v>
      </c>
      <c r="B17" s="74">
        <v>2086</v>
      </c>
      <c r="C17" s="74">
        <v>2105</v>
      </c>
      <c r="D17" s="74">
        <v>1833</v>
      </c>
      <c r="E17" s="78">
        <f t="shared" si="0"/>
        <v>-9.0261282660332176E-3</v>
      </c>
      <c r="F17" s="79">
        <f t="shared" si="1"/>
        <v>0.138025095471904</v>
      </c>
      <c r="G17" s="108">
        <f>B17+נובמבר!G17</f>
        <v>10368</v>
      </c>
      <c r="H17" s="74">
        <v>10620</v>
      </c>
      <c r="I17" s="74">
        <v>10246</v>
      </c>
      <c r="J17" s="79">
        <f t="shared" si="2"/>
        <v>-2.3728813559321993E-2</v>
      </c>
      <c r="K17" s="73">
        <f t="shared" si="3"/>
        <v>1.1907085691977404E-2</v>
      </c>
    </row>
    <row r="18" spans="1:11" x14ac:dyDescent="0.2">
      <c r="A18" s="2" t="s">
        <v>11</v>
      </c>
      <c r="B18" s="74">
        <v>136</v>
      </c>
      <c r="C18" s="74">
        <v>303</v>
      </c>
      <c r="D18" s="74">
        <v>139</v>
      </c>
      <c r="E18" s="78">
        <f t="shared" si="0"/>
        <v>-0.55115511551155116</v>
      </c>
      <c r="F18" s="79">
        <f t="shared" si="1"/>
        <v>-2.1582733812949617E-2</v>
      </c>
      <c r="G18" s="108">
        <f>B18+נובמבר!G18</f>
        <v>3080</v>
      </c>
      <c r="H18" s="74">
        <v>3819</v>
      </c>
      <c r="I18" s="74">
        <v>4273</v>
      </c>
      <c r="J18" s="79">
        <f t="shared" si="2"/>
        <v>-0.19350615344330979</v>
      </c>
      <c r="K18" s="73">
        <f t="shared" si="3"/>
        <v>-0.27919494500351039</v>
      </c>
    </row>
    <row r="19" spans="1:11" x14ac:dyDescent="0.2">
      <c r="A19" s="2" t="s">
        <v>12</v>
      </c>
      <c r="B19" s="74">
        <v>468</v>
      </c>
      <c r="C19" s="74">
        <v>708</v>
      </c>
      <c r="D19" s="74">
        <v>658</v>
      </c>
      <c r="E19" s="78">
        <f t="shared" si="0"/>
        <v>-0.33898305084745761</v>
      </c>
      <c r="F19" s="79">
        <f t="shared" si="1"/>
        <v>-0.28875379939209722</v>
      </c>
      <c r="G19" s="108">
        <f>B19+נובמבר!G19</f>
        <v>10152</v>
      </c>
      <c r="H19" s="74">
        <v>11255</v>
      </c>
      <c r="I19" s="74">
        <v>12187</v>
      </c>
      <c r="J19" s="79">
        <f t="shared" si="2"/>
        <v>-9.800088849400268E-2</v>
      </c>
      <c r="K19" s="73">
        <f t="shared" si="3"/>
        <v>-0.16698120948551731</v>
      </c>
    </row>
    <row r="20" spans="1:11" x14ac:dyDescent="0.2">
      <c r="A20" s="2"/>
      <c r="B20" s="74"/>
      <c r="C20" s="76"/>
      <c r="D20" s="76"/>
      <c r="E20" s="78"/>
      <c r="F20" s="79"/>
      <c r="G20" s="108"/>
      <c r="H20" s="76"/>
      <c r="I20" s="76"/>
      <c r="J20" s="79"/>
      <c r="K20" s="73"/>
    </row>
    <row r="21" spans="1:11" x14ac:dyDescent="0.2">
      <c r="A21" s="2" t="s">
        <v>13</v>
      </c>
      <c r="B21" s="74">
        <f>SUM(B22:B25)</f>
        <v>3713</v>
      </c>
      <c r="C21" s="76">
        <v>4582</v>
      </c>
      <c r="D21" s="76">
        <v>3652</v>
      </c>
      <c r="E21" s="78">
        <f t="shared" si="0"/>
        <v>-0.18965517241379315</v>
      </c>
      <c r="F21" s="79">
        <f t="shared" si="1"/>
        <v>1.6703176341730464E-2</v>
      </c>
      <c r="G21" s="108">
        <f>SUM(G22:G25)</f>
        <v>59251</v>
      </c>
      <c r="H21" s="76">
        <v>60792</v>
      </c>
      <c r="I21" s="76">
        <v>59377</v>
      </c>
      <c r="J21" s="79">
        <f t="shared" si="2"/>
        <v>-2.5348730096065308E-2</v>
      </c>
      <c r="K21" s="73">
        <f t="shared" si="3"/>
        <v>-2.1220337841251213E-3</v>
      </c>
    </row>
    <row r="22" spans="1:11" x14ac:dyDescent="0.2">
      <c r="A22" s="2" t="s">
        <v>14</v>
      </c>
      <c r="B22" s="74">
        <v>335</v>
      </c>
      <c r="C22" s="76">
        <v>392</v>
      </c>
      <c r="D22" s="76">
        <v>333</v>
      </c>
      <c r="E22" s="78">
        <f t="shared" si="0"/>
        <v>-0.14540816326530615</v>
      </c>
      <c r="F22" s="79">
        <f t="shared" si="1"/>
        <v>6.0060060060060927E-3</v>
      </c>
      <c r="G22" s="108">
        <f>B22+נובמבר!G22</f>
        <v>5873</v>
      </c>
      <c r="H22" s="76">
        <v>6812</v>
      </c>
      <c r="I22" s="76">
        <v>9165</v>
      </c>
      <c r="J22" s="79">
        <f t="shared" si="2"/>
        <v>-0.13784497944803287</v>
      </c>
      <c r="K22" s="73">
        <f t="shared" si="3"/>
        <v>-0.35919258046917624</v>
      </c>
    </row>
    <row r="23" spans="1:11" x14ac:dyDescent="0.2">
      <c r="A23" s="2" t="s">
        <v>15</v>
      </c>
      <c r="B23" s="74">
        <v>1232</v>
      </c>
      <c r="C23" s="74">
        <v>1922</v>
      </c>
      <c r="D23" s="74">
        <v>1186</v>
      </c>
      <c r="E23" s="78">
        <f t="shared" si="0"/>
        <v>-0.35900104058272631</v>
      </c>
      <c r="F23" s="79">
        <f t="shared" si="1"/>
        <v>3.8785834738617186E-2</v>
      </c>
      <c r="G23" s="13">
        <v>22352</v>
      </c>
      <c r="H23" s="74">
        <v>22477</v>
      </c>
      <c r="I23" s="74">
        <v>16250</v>
      </c>
      <c r="J23" s="79">
        <f t="shared" si="2"/>
        <v>-5.5612403790541443E-3</v>
      </c>
      <c r="K23" s="73">
        <f t="shared" si="3"/>
        <v>0.37550769230769232</v>
      </c>
    </row>
    <row r="24" spans="1:11" x14ac:dyDescent="0.2">
      <c r="A24" s="2" t="s">
        <v>16</v>
      </c>
      <c r="B24" s="74">
        <v>1209</v>
      </c>
      <c r="C24" s="74">
        <v>1249</v>
      </c>
      <c r="D24" s="74">
        <v>1428</v>
      </c>
      <c r="E24" s="78">
        <f t="shared" si="0"/>
        <v>-3.2025620496397122E-2</v>
      </c>
      <c r="F24" s="79">
        <f t="shared" si="1"/>
        <v>-0.15336134453781514</v>
      </c>
      <c r="G24" s="13">
        <v>17321</v>
      </c>
      <c r="H24" s="74">
        <v>17936</v>
      </c>
      <c r="I24" s="74">
        <v>23372</v>
      </c>
      <c r="J24" s="79">
        <f t="shared" si="2"/>
        <v>-3.4288581623550418E-2</v>
      </c>
      <c r="K24" s="73">
        <f t="shared" si="3"/>
        <v>-0.25889953790860865</v>
      </c>
    </row>
    <row r="25" spans="1:11" x14ac:dyDescent="0.2">
      <c r="A25" s="2" t="s">
        <v>17</v>
      </c>
      <c r="B25" s="74">
        <v>937</v>
      </c>
      <c r="C25" s="74">
        <v>1018.9999999999999</v>
      </c>
      <c r="D25" s="74">
        <v>705</v>
      </c>
      <c r="E25" s="78">
        <f t="shared" si="0"/>
        <v>-8.0471050049067627E-2</v>
      </c>
      <c r="F25" s="79">
        <f t="shared" si="1"/>
        <v>0.32907801418439719</v>
      </c>
      <c r="G25" s="108">
        <f>B25+נובמבר!G25</f>
        <v>13705</v>
      </c>
      <c r="H25" s="74">
        <v>13567</v>
      </c>
      <c r="I25" s="74">
        <v>10590</v>
      </c>
      <c r="J25" s="79">
        <f t="shared" si="2"/>
        <v>1.0171740252082229E-2</v>
      </c>
      <c r="K25" s="73">
        <f t="shared" si="3"/>
        <v>0.29414542020774315</v>
      </c>
    </row>
    <row r="26" spans="1:11" x14ac:dyDescent="0.2">
      <c r="A26" s="2"/>
      <c r="B26" s="106"/>
      <c r="C26" s="74"/>
      <c r="D26" s="74"/>
      <c r="E26" s="78"/>
      <c r="F26" s="79"/>
      <c r="G26" s="108"/>
      <c r="H26" s="74"/>
      <c r="I26" s="74"/>
      <c r="J26" s="79"/>
      <c r="K26" s="73"/>
    </row>
    <row r="27" spans="1:11" x14ac:dyDescent="0.2">
      <c r="A27" s="2" t="s">
        <v>18</v>
      </c>
      <c r="B27" s="74">
        <f>SUM(B28:B33)</f>
        <v>10955</v>
      </c>
      <c r="C27" s="76">
        <v>10336</v>
      </c>
      <c r="D27" s="76">
        <v>11823</v>
      </c>
      <c r="E27" s="78">
        <f t="shared" si="0"/>
        <v>5.9887770897832926E-2</v>
      </c>
      <c r="F27" s="79">
        <f t="shared" si="1"/>
        <v>-7.3416222616933147E-2</v>
      </c>
      <c r="G27" s="108">
        <v>68329</v>
      </c>
      <c r="H27" s="76">
        <v>72607</v>
      </c>
      <c r="I27" s="76">
        <v>74984</v>
      </c>
      <c r="J27" s="79">
        <f t="shared" si="2"/>
        <v>-5.8919938848871367E-2</v>
      </c>
      <c r="K27" s="73">
        <f t="shared" si="3"/>
        <v>-8.8752267150325359E-2</v>
      </c>
    </row>
    <row r="28" spans="1:11" x14ac:dyDescent="0.2">
      <c r="A28" s="2" t="s">
        <v>19</v>
      </c>
      <c r="B28" s="74">
        <v>2468</v>
      </c>
      <c r="C28" s="76">
        <v>2588</v>
      </c>
      <c r="D28" s="76">
        <v>2261</v>
      </c>
      <c r="E28" s="78">
        <f t="shared" si="0"/>
        <v>-4.6367851622874823E-2</v>
      </c>
      <c r="F28" s="79">
        <f t="shared" si="1"/>
        <v>9.1552410437859333E-2</v>
      </c>
      <c r="G28" s="108">
        <f>B28+נובמבר!G28</f>
        <v>19981</v>
      </c>
      <c r="H28" s="76">
        <v>23501</v>
      </c>
      <c r="I28" s="76">
        <v>23975</v>
      </c>
      <c r="J28" s="79">
        <f t="shared" si="2"/>
        <v>-0.14978086038891958</v>
      </c>
      <c r="K28" s="73">
        <f t="shared" si="3"/>
        <v>-0.16659019812304487</v>
      </c>
    </row>
    <row r="29" spans="1:11" x14ac:dyDescent="0.2">
      <c r="A29" s="2" t="s">
        <v>20</v>
      </c>
      <c r="B29" s="74">
        <v>97</v>
      </c>
      <c r="C29" s="76">
        <v>146</v>
      </c>
      <c r="D29" s="76">
        <v>99</v>
      </c>
      <c r="E29" s="78">
        <f t="shared" si="0"/>
        <v>-0.33561643835616439</v>
      </c>
      <c r="F29" s="79">
        <f t="shared" si="1"/>
        <v>-2.0202020202020221E-2</v>
      </c>
      <c r="G29" s="108">
        <f>B29+נובמבר!G29</f>
        <v>5245</v>
      </c>
      <c r="H29" s="76">
        <v>4062.0000000000005</v>
      </c>
      <c r="I29" s="76">
        <v>3797</v>
      </c>
      <c r="J29" s="79">
        <f t="shared" si="2"/>
        <v>0.29123584441161965</v>
      </c>
      <c r="K29" s="73">
        <f t="shared" si="3"/>
        <v>0.3813537002897025</v>
      </c>
    </row>
    <row r="30" spans="1:11" x14ac:dyDescent="0.2">
      <c r="A30" s="2" t="s">
        <v>21</v>
      </c>
      <c r="B30" s="74">
        <v>196</v>
      </c>
      <c r="C30" s="74">
        <v>306</v>
      </c>
      <c r="D30" s="74">
        <v>225</v>
      </c>
      <c r="E30" s="78">
        <f t="shared" si="0"/>
        <v>-0.35947712418300659</v>
      </c>
      <c r="F30" s="79">
        <f t="shared" si="1"/>
        <v>-0.12888888888888894</v>
      </c>
      <c r="G30" s="108">
        <f>B30+נובמבר!G30</f>
        <v>3128</v>
      </c>
      <c r="H30" s="74">
        <v>2492</v>
      </c>
      <c r="I30" s="74">
        <v>2289</v>
      </c>
      <c r="J30" s="79">
        <f t="shared" si="2"/>
        <v>0.2552166934189406</v>
      </c>
      <c r="K30" s="73">
        <f t="shared" si="3"/>
        <v>0.3665356050677151</v>
      </c>
    </row>
    <row r="31" spans="1:11" x14ac:dyDescent="0.2">
      <c r="A31" s="3" t="s">
        <v>22</v>
      </c>
      <c r="B31" s="74">
        <v>6670</v>
      </c>
      <c r="C31" s="74">
        <v>5968</v>
      </c>
      <c r="D31" s="74">
        <v>8162.0000000000009</v>
      </c>
      <c r="E31" s="78">
        <f t="shared" si="0"/>
        <v>0.11762734584450407</v>
      </c>
      <c r="F31" s="79">
        <f t="shared" si="1"/>
        <v>-0.18279833374173005</v>
      </c>
      <c r="G31" s="108">
        <f>B31+נובמבר!G31</f>
        <v>20484</v>
      </c>
      <c r="H31" s="74">
        <v>24557</v>
      </c>
      <c r="I31" s="74">
        <v>29477</v>
      </c>
      <c r="J31" s="79">
        <f t="shared" si="2"/>
        <v>-0.16585902186749191</v>
      </c>
      <c r="K31" s="73">
        <f t="shared" si="3"/>
        <v>-0.30508532075855754</v>
      </c>
    </row>
    <row r="32" spans="1:11" x14ac:dyDescent="0.2">
      <c r="A32" s="3" t="s">
        <v>116</v>
      </c>
      <c r="B32" s="74">
        <v>247</v>
      </c>
      <c r="C32" s="74">
        <v>171</v>
      </c>
      <c r="D32" s="74">
        <v>153</v>
      </c>
      <c r="E32" s="78">
        <f t="shared" si="0"/>
        <v>0.44444444444444442</v>
      </c>
      <c r="F32" s="79">
        <f t="shared" si="1"/>
        <v>0.6143790849673203</v>
      </c>
      <c r="G32" s="108">
        <f>B32+נובמבר!G32</f>
        <v>3545</v>
      </c>
      <c r="H32" s="74">
        <v>2489</v>
      </c>
      <c r="I32" s="74">
        <v>2297</v>
      </c>
      <c r="J32" s="79">
        <f t="shared" si="2"/>
        <v>0.42426677380474076</v>
      </c>
      <c r="K32" s="73">
        <f t="shared" si="3"/>
        <v>0.54331737048323903</v>
      </c>
    </row>
    <row r="33" spans="1:11" x14ac:dyDescent="0.2">
      <c r="A33" s="2" t="s">
        <v>17</v>
      </c>
      <c r="B33" s="74">
        <v>1277</v>
      </c>
      <c r="C33" s="74">
        <v>1157</v>
      </c>
      <c r="D33" s="74">
        <v>923</v>
      </c>
      <c r="E33" s="78">
        <f t="shared" si="0"/>
        <v>0.10371650821089018</v>
      </c>
      <c r="F33" s="79">
        <f t="shared" si="1"/>
        <v>0.3835319609967498</v>
      </c>
      <c r="G33" s="108">
        <f>B33+נובמבר!G33</f>
        <v>15958</v>
      </c>
      <c r="H33" s="74">
        <v>15506</v>
      </c>
      <c r="I33" s="74">
        <v>13149</v>
      </c>
      <c r="J33" s="79">
        <f t="shared" si="2"/>
        <v>2.9150006449116361E-2</v>
      </c>
      <c r="K33" s="73">
        <f t="shared" si="3"/>
        <v>0.21362841280705758</v>
      </c>
    </row>
    <row r="34" spans="1:11" ht="24.75" customHeight="1" x14ac:dyDescent="0.2">
      <c r="B34" s="106"/>
      <c r="C34" s="76"/>
      <c r="D34" s="76"/>
      <c r="E34" s="78"/>
      <c r="F34" s="79"/>
      <c r="G34" s="108"/>
      <c r="H34" s="76"/>
      <c r="I34" s="76"/>
      <c r="J34" s="79"/>
      <c r="K34" s="73"/>
    </row>
    <row r="35" spans="1:11" x14ac:dyDescent="0.2">
      <c r="A35" s="2" t="s">
        <v>23</v>
      </c>
      <c r="B35" s="76">
        <f>SUM(B37:B51)+B53+SUM(B62:B65)+SUM(B67:B77)</f>
        <v>111505</v>
      </c>
      <c r="C35" s="76">
        <v>138895</v>
      </c>
      <c r="D35" s="76">
        <v>103642</v>
      </c>
      <c r="E35" s="78">
        <f t="shared" si="0"/>
        <v>-0.19719932322977785</v>
      </c>
      <c r="F35" s="79">
        <f t="shared" si="1"/>
        <v>7.5866926535574475E-2</v>
      </c>
      <c r="G35" s="108">
        <f>G36+G41+G42+G43+G44+G45+G46+G47+G48+G49+G50+G51+G53+G62+G63+G64+G65+G67+G68+G69+G70+G71+G72+G73+G74+G75+G76+G77</f>
        <v>1787457</v>
      </c>
      <c r="H35" s="76">
        <v>1791847</v>
      </c>
      <c r="I35" s="76">
        <v>1732511</v>
      </c>
      <c r="J35" s="79">
        <f t="shared" si="2"/>
        <v>-2.4499859642034272E-3</v>
      </c>
      <c r="K35" s="73">
        <f t="shared" si="3"/>
        <v>3.1714661551932366E-2</v>
      </c>
    </row>
    <row r="36" spans="1:11" x14ac:dyDescent="0.2">
      <c r="A36" s="2" t="s">
        <v>24</v>
      </c>
      <c r="B36" s="76">
        <f>SUM(B37:B40)</f>
        <v>3640</v>
      </c>
      <c r="C36" s="76">
        <v>6913</v>
      </c>
      <c r="D36" s="76">
        <v>5595</v>
      </c>
      <c r="E36" s="78">
        <f t="shared" si="0"/>
        <v>-0.47345580789816288</v>
      </c>
      <c r="F36" s="79">
        <f t="shared" si="1"/>
        <v>-0.34941912421805188</v>
      </c>
      <c r="G36" s="108">
        <v>78678</v>
      </c>
      <c r="H36" s="76">
        <v>79080</v>
      </c>
      <c r="I36" s="76">
        <v>74093</v>
      </c>
      <c r="J36" s="79">
        <f t="shared" si="2"/>
        <v>-5.0834597875568655E-3</v>
      </c>
      <c r="K36" s="73">
        <f t="shared" si="3"/>
        <v>6.1881689228402204E-2</v>
      </c>
    </row>
    <row r="37" spans="1:11" x14ac:dyDescent="0.2">
      <c r="A37" s="2" t="s">
        <v>25</v>
      </c>
      <c r="B37" s="76">
        <v>549</v>
      </c>
      <c r="C37" s="74">
        <v>2380</v>
      </c>
      <c r="D37" s="74">
        <v>2191</v>
      </c>
      <c r="E37" s="78">
        <f t="shared" si="0"/>
        <v>-0.76932773109243691</v>
      </c>
      <c r="F37" s="79">
        <f t="shared" si="1"/>
        <v>-0.74942948425376543</v>
      </c>
      <c r="G37" s="108">
        <f>B37+נובמבר!G37</f>
        <v>15660</v>
      </c>
      <c r="H37" s="74">
        <v>18716</v>
      </c>
      <c r="I37" s="74">
        <v>17476</v>
      </c>
      <c r="J37" s="79">
        <f t="shared" si="2"/>
        <v>-0.16328275272494119</v>
      </c>
      <c r="K37" s="73">
        <f t="shared" si="3"/>
        <v>-0.1039139391165026</v>
      </c>
    </row>
    <row r="38" spans="1:11" x14ac:dyDescent="0.2">
      <c r="A38" s="2" t="s">
        <v>26</v>
      </c>
      <c r="B38" s="76">
        <v>1472</v>
      </c>
      <c r="C38" s="74">
        <v>2096</v>
      </c>
      <c r="D38" s="74">
        <v>1614</v>
      </c>
      <c r="E38" s="78">
        <f t="shared" si="0"/>
        <v>-0.29770992366412219</v>
      </c>
      <c r="F38" s="79">
        <f t="shared" si="1"/>
        <v>-8.7980173482032242E-2</v>
      </c>
      <c r="G38" s="108">
        <f>B38+נובמבר!G38</f>
        <v>25066</v>
      </c>
      <c r="H38" s="74">
        <v>24495</v>
      </c>
      <c r="I38" s="74">
        <v>22212</v>
      </c>
      <c r="J38" s="79">
        <f t="shared" si="2"/>
        <v>2.3310879771381909E-2</v>
      </c>
      <c r="K38" s="73">
        <f t="shared" si="3"/>
        <v>0.12848910498829458</v>
      </c>
    </row>
    <row r="39" spans="1:11" x14ac:dyDescent="0.2">
      <c r="A39" s="2" t="s">
        <v>27</v>
      </c>
      <c r="B39" s="76">
        <v>604</v>
      </c>
      <c r="C39" s="74">
        <v>845</v>
      </c>
      <c r="D39" s="74">
        <v>795</v>
      </c>
      <c r="E39" s="78">
        <f t="shared" si="0"/>
        <v>-0.28520710059171595</v>
      </c>
      <c r="F39" s="79">
        <f t="shared" si="1"/>
        <v>-0.24025157232704397</v>
      </c>
      <c r="G39" s="108">
        <f>B39+נובמבר!G39</f>
        <v>15006</v>
      </c>
      <c r="H39" s="74">
        <v>16379.999999999998</v>
      </c>
      <c r="I39" s="74">
        <v>15486</v>
      </c>
      <c r="J39" s="79">
        <f t="shared" si="2"/>
        <v>-8.3882783882783807E-2</v>
      </c>
      <c r="K39" s="73">
        <f t="shared" si="3"/>
        <v>-3.0995738086013191E-2</v>
      </c>
    </row>
    <row r="40" spans="1:11" x14ac:dyDescent="0.2">
      <c r="A40" s="2" t="s">
        <v>28</v>
      </c>
      <c r="B40" s="76">
        <v>1015</v>
      </c>
      <c r="C40" s="74">
        <v>1569</v>
      </c>
      <c r="D40" s="74">
        <v>977</v>
      </c>
      <c r="E40" s="78">
        <f t="shared" si="0"/>
        <v>-0.35309114085404714</v>
      </c>
      <c r="F40" s="79">
        <f t="shared" si="1"/>
        <v>3.8894575230296935E-2</v>
      </c>
      <c r="G40" s="108">
        <f>B40+נובמבר!G40</f>
        <v>22602</v>
      </c>
      <c r="H40" s="74">
        <v>19190</v>
      </c>
      <c r="I40" s="74">
        <v>18604</v>
      </c>
      <c r="J40" s="79">
        <f t="shared" si="2"/>
        <v>0.17780093798853569</v>
      </c>
      <c r="K40" s="73">
        <f t="shared" si="3"/>
        <v>0.2149000215007526</v>
      </c>
    </row>
    <row r="41" spans="1:11" x14ac:dyDescent="0.2">
      <c r="A41" s="2" t="s">
        <v>29</v>
      </c>
      <c r="B41" s="76">
        <v>11577</v>
      </c>
      <c r="C41" s="76">
        <v>12240</v>
      </c>
      <c r="D41" s="76">
        <v>11183</v>
      </c>
      <c r="E41" s="78">
        <f t="shared" si="0"/>
        <v>-5.4166666666666696E-2</v>
      </c>
      <c r="F41" s="79">
        <f t="shared" si="1"/>
        <v>3.5232048645265079E-2</v>
      </c>
      <c r="G41" s="108">
        <f>B41+נובמבר!G41</f>
        <v>164623</v>
      </c>
      <c r="H41" s="76">
        <v>173317</v>
      </c>
      <c r="I41" s="76">
        <v>165105</v>
      </c>
      <c r="J41" s="79">
        <f t="shared" si="2"/>
        <v>-5.0162419151035365E-2</v>
      </c>
      <c r="K41" s="73">
        <f t="shared" si="3"/>
        <v>-2.9193543502619157E-3</v>
      </c>
    </row>
    <row r="42" spans="1:11" x14ac:dyDescent="0.2">
      <c r="A42" s="2" t="s">
        <v>30</v>
      </c>
      <c r="B42" s="76">
        <v>484</v>
      </c>
      <c r="C42" s="76">
        <v>526</v>
      </c>
      <c r="D42" s="76">
        <v>389</v>
      </c>
      <c r="E42" s="78">
        <f t="shared" si="0"/>
        <v>-7.9847908745247165E-2</v>
      </c>
      <c r="F42" s="79">
        <f t="shared" si="1"/>
        <v>0.24421593830334198</v>
      </c>
      <c r="G42" s="108">
        <f>B42+נובמבר!G42</f>
        <v>8054</v>
      </c>
      <c r="H42" s="76">
        <v>8074</v>
      </c>
      <c r="I42" s="76">
        <v>7564</v>
      </c>
      <c r="J42" s="79">
        <f t="shared" si="2"/>
        <v>-2.4770869457517719E-3</v>
      </c>
      <c r="K42" s="73">
        <f t="shared" si="3"/>
        <v>6.4780539397144343E-2</v>
      </c>
    </row>
    <row r="43" spans="1:11" x14ac:dyDescent="0.2">
      <c r="A43" s="2" t="s">
        <v>31</v>
      </c>
      <c r="B43" s="76">
        <v>3140</v>
      </c>
      <c r="C43" s="76">
        <v>3946</v>
      </c>
      <c r="D43" s="76">
        <v>3697</v>
      </c>
      <c r="E43" s="78">
        <f t="shared" si="0"/>
        <v>-0.20425747592498733</v>
      </c>
      <c r="F43" s="79">
        <f t="shared" si="1"/>
        <v>-0.15066269948606981</v>
      </c>
      <c r="G43" s="108">
        <f>B43+נובמבר!G43</f>
        <v>50219</v>
      </c>
      <c r="H43" s="76">
        <v>52037</v>
      </c>
      <c r="I43" s="76">
        <v>61982</v>
      </c>
      <c r="J43" s="79">
        <f t="shared" si="2"/>
        <v>-3.4936679670234616E-2</v>
      </c>
      <c r="K43" s="73">
        <f t="shared" si="3"/>
        <v>-0.18978090413345805</v>
      </c>
    </row>
    <row r="44" spans="1:11" x14ac:dyDescent="0.2">
      <c r="A44" s="2" t="s">
        <v>32</v>
      </c>
      <c r="B44" s="76">
        <v>2349</v>
      </c>
      <c r="C44" s="74">
        <v>2633</v>
      </c>
      <c r="D44" s="74">
        <v>2533</v>
      </c>
      <c r="E44" s="78">
        <f t="shared" si="0"/>
        <v>-0.10786175465248771</v>
      </c>
      <c r="F44" s="79">
        <f t="shared" si="1"/>
        <v>-7.2641136991709487E-2</v>
      </c>
      <c r="G44" s="108">
        <f>B44+נובמבר!G44</f>
        <v>32322</v>
      </c>
      <c r="H44" s="74">
        <v>32509</v>
      </c>
      <c r="I44" s="74">
        <v>31312</v>
      </c>
      <c r="J44" s="79">
        <f t="shared" si="2"/>
        <v>-5.7522532221846445E-3</v>
      </c>
      <c r="K44" s="73">
        <f t="shared" si="3"/>
        <v>3.2256004087889645E-2</v>
      </c>
    </row>
    <row r="45" spans="1:11" x14ac:dyDescent="0.2">
      <c r="A45" s="3" t="s">
        <v>33</v>
      </c>
      <c r="B45" s="76">
        <v>22098</v>
      </c>
      <c r="C45" s="74">
        <v>25096</v>
      </c>
      <c r="D45" s="74">
        <v>19616</v>
      </c>
      <c r="E45" s="78">
        <f t="shared" si="0"/>
        <v>-0.11946126872808416</v>
      </c>
      <c r="F45" s="79">
        <f t="shared" si="1"/>
        <v>0.12652936378466562</v>
      </c>
      <c r="G45" s="108">
        <f>B45+נובמבר!G45</f>
        <v>288924</v>
      </c>
      <c r="H45" s="74">
        <v>292305</v>
      </c>
      <c r="I45" s="74">
        <v>263496</v>
      </c>
      <c r="J45" s="79">
        <f t="shared" si="2"/>
        <v>-1.1566685482629402E-2</v>
      </c>
      <c r="K45" s="73">
        <f t="shared" si="3"/>
        <v>9.6502413698879685E-2</v>
      </c>
    </row>
    <row r="46" spans="1:11" x14ac:dyDescent="0.2">
      <c r="A46" s="3" t="s">
        <v>34</v>
      </c>
      <c r="B46" s="76">
        <v>8936</v>
      </c>
      <c r="C46" s="74">
        <v>13357</v>
      </c>
      <c r="D46" s="74">
        <v>9207</v>
      </c>
      <c r="E46" s="78">
        <f t="shared" si="0"/>
        <v>-0.33098749719248333</v>
      </c>
      <c r="F46" s="79">
        <f t="shared" si="1"/>
        <v>-2.9434126208319755E-2</v>
      </c>
      <c r="G46" s="108">
        <f>B46+נובמבר!G46</f>
        <v>111196</v>
      </c>
      <c r="H46" s="74">
        <v>127739</v>
      </c>
      <c r="I46" s="74">
        <v>126247</v>
      </c>
      <c r="J46" s="79">
        <f t="shared" si="2"/>
        <v>-0.12950625885594846</v>
      </c>
      <c r="K46" s="73">
        <f t="shared" si="3"/>
        <v>-0.11921867450315649</v>
      </c>
    </row>
    <row r="47" spans="1:11" x14ac:dyDescent="0.2">
      <c r="A47" s="2" t="s">
        <v>35</v>
      </c>
      <c r="B47" s="76">
        <v>2373</v>
      </c>
      <c r="C47" s="74">
        <v>3118</v>
      </c>
      <c r="D47" s="74">
        <v>2308</v>
      </c>
      <c r="E47" s="78">
        <f t="shared" si="0"/>
        <v>-0.23893521488133418</v>
      </c>
      <c r="F47" s="79">
        <f t="shared" si="1"/>
        <v>2.8162911611785191E-2</v>
      </c>
      <c r="G47" s="108">
        <f>B47+נובמבר!G47</f>
        <v>37480</v>
      </c>
      <c r="H47" s="74">
        <v>38425</v>
      </c>
      <c r="I47" s="74">
        <v>37138</v>
      </c>
      <c r="J47" s="79">
        <f t="shared" si="2"/>
        <v>-2.4593363695510684E-2</v>
      </c>
      <c r="K47" s="73">
        <f t="shared" si="3"/>
        <v>9.2088965480101592E-3</v>
      </c>
    </row>
    <row r="48" spans="1:11" x14ac:dyDescent="0.2">
      <c r="A48" s="2" t="s">
        <v>36</v>
      </c>
      <c r="B48" s="76">
        <v>8594</v>
      </c>
      <c r="C48" s="76">
        <v>11071</v>
      </c>
      <c r="D48" s="76">
        <v>8052</v>
      </c>
      <c r="E48" s="78">
        <f t="shared" si="0"/>
        <v>-0.22373769307198987</v>
      </c>
      <c r="F48" s="79">
        <f t="shared" si="1"/>
        <v>6.7312468951813198E-2</v>
      </c>
      <c r="G48" s="108">
        <f>B48+נובמבר!G48</f>
        <v>162290</v>
      </c>
      <c r="H48" s="76">
        <v>159797</v>
      </c>
      <c r="I48" s="76">
        <v>158465</v>
      </c>
      <c r="J48" s="79">
        <f t="shared" si="2"/>
        <v>1.5601043824352123E-2</v>
      </c>
      <c r="K48" s="73">
        <f t="shared" si="3"/>
        <v>2.4137822232038531E-2</v>
      </c>
    </row>
    <row r="49" spans="1:11" ht="16.5" customHeight="1" x14ac:dyDescent="0.2">
      <c r="A49" s="2" t="s">
        <v>37</v>
      </c>
      <c r="B49" s="76">
        <v>1770</v>
      </c>
      <c r="C49" s="76">
        <v>2313</v>
      </c>
      <c r="D49" s="76">
        <v>1900</v>
      </c>
      <c r="E49" s="78">
        <f t="shared" si="0"/>
        <v>-0.2347600518806745</v>
      </c>
      <c r="F49" s="79">
        <f t="shared" si="1"/>
        <v>-6.8421052631578938E-2</v>
      </c>
      <c r="G49" s="108">
        <f>B49+נובמבר!G49</f>
        <v>27923</v>
      </c>
      <c r="H49" s="76">
        <v>26912</v>
      </c>
      <c r="I49" s="76">
        <v>27936</v>
      </c>
      <c r="J49" s="79">
        <f t="shared" si="2"/>
        <v>3.7566884661117683E-2</v>
      </c>
      <c r="K49" s="73">
        <f t="shared" si="3"/>
        <v>-4.6534936998854359E-4</v>
      </c>
    </row>
    <row r="50" spans="1:11" x14ac:dyDescent="0.2">
      <c r="A50" s="3" t="s">
        <v>38</v>
      </c>
      <c r="B50" s="76">
        <v>3213</v>
      </c>
      <c r="C50" s="76">
        <v>4212</v>
      </c>
      <c r="D50" s="76">
        <v>2992</v>
      </c>
      <c r="E50" s="78">
        <f t="shared" si="0"/>
        <v>-0.23717948717948723</v>
      </c>
      <c r="F50" s="79">
        <f t="shared" si="1"/>
        <v>7.3863636363636465E-2</v>
      </c>
      <c r="G50" s="108">
        <f>B50+נובמבר!G50</f>
        <v>45294</v>
      </c>
      <c r="H50" s="76">
        <v>47885</v>
      </c>
      <c r="I50" s="76">
        <v>50107</v>
      </c>
      <c r="J50" s="79">
        <f t="shared" si="2"/>
        <v>-5.4108802338937001E-2</v>
      </c>
      <c r="K50" s="73">
        <f t="shared" si="3"/>
        <v>-9.6054443490929398E-2</v>
      </c>
    </row>
    <row r="51" spans="1:11" x14ac:dyDescent="0.2">
      <c r="A51" s="2" t="s">
        <v>39</v>
      </c>
      <c r="B51" s="76">
        <v>415</v>
      </c>
      <c r="C51" s="74">
        <v>367</v>
      </c>
      <c r="D51" s="74">
        <v>319</v>
      </c>
      <c r="E51" s="78">
        <f t="shared" si="0"/>
        <v>0.13079019073569476</v>
      </c>
      <c r="F51" s="79">
        <f t="shared" si="1"/>
        <v>0.30094043887147337</v>
      </c>
      <c r="G51" s="108">
        <f>B51+נובמבר!G51</f>
        <v>7588</v>
      </c>
      <c r="H51" s="74">
        <v>8789</v>
      </c>
      <c r="I51" s="74">
        <v>8352</v>
      </c>
      <c r="J51" s="79">
        <f t="shared" si="2"/>
        <v>-0.1366480828308112</v>
      </c>
      <c r="K51" s="73">
        <f t="shared" si="3"/>
        <v>-9.1475095785440663E-2</v>
      </c>
    </row>
    <row r="52" spans="1:11" x14ac:dyDescent="0.2">
      <c r="A52" s="2"/>
      <c r="B52" s="76"/>
      <c r="C52" s="74"/>
      <c r="D52" s="74"/>
      <c r="E52" s="78"/>
      <c r="F52" s="79"/>
      <c r="G52" s="108"/>
      <c r="H52" s="74"/>
      <c r="I52" s="74"/>
      <c r="J52" s="79"/>
      <c r="K52" s="73"/>
    </row>
    <row r="53" spans="1:11" x14ac:dyDescent="0.2">
      <c r="A53" s="2" t="s">
        <v>40</v>
      </c>
      <c r="B53" s="76">
        <f>SUM(B54:B60)</f>
        <v>32574</v>
      </c>
      <c r="C53" s="74">
        <v>40222</v>
      </c>
      <c r="D53" s="74">
        <v>28753</v>
      </c>
      <c r="E53" s="78">
        <f t="shared" si="0"/>
        <v>-0.19014469693202729</v>
      </c>
      <c r="F53" s="79">
        <f t="shared" si="1"/>
        <v>0.1328904809932876</v>
      </c>
      <c r="G53" s="108">
        <f>SUM(G54:G60)</f>
        <v>554771</v>
      </c>
      <c r="H53" s="74">
        <v>546047</v>
      </c>
      <c r="I53" s="74">
        <v>526020</v>
      </c>
      <c r="J53" s="79">
        <f t="shared" si="2"/>
        <v>1.5976646698910635E-2</v>
      </c>
      <c r="K53" s="73">
        <f t="shared" si="3"/>
        <v>5.4657617581080675E-2</v>
      </c>
    </row>
    <row r="54" spans="1:11" x14ac:dyDescent="0.2">
      <c r="A54" s="2" t="s">
        <v>41</v>
      </c>
      <c r="B54" s="76">
        <v>22188</v>
      </c>
      <c r="C54" s="74">
        <v>31158</v>
      </c>
      <c r="D54" s="74">
        <v>21199</v>
      </c>
      <c r="E54" s="78">
        <f t="shared" si="0"/>
        <v>-0.28788754092046986</v>
      </c>
      <c r="F54" s="79">
        <f t="shared" si="1"/>
        <v>4.6653144016227222E-2</v>
      </c>
      <c r="G54" s="108">
        <f>B54+נובמבר!G54</f>
        <v>411469</v>
      </c>
      <c r="H54" s="74">
        <v>404990</v>
      </c>
      <c r="I54" s="74">
        <v>380755</v>
      </c>
      <c r="J54" s="79">
        <f t="shared" si="2"/>
        <v>1.5997925874712937E-2</v>
      </c>
      <c r="K54" s="73">
        <f t="shared" si="3"/>
        <v>8.0666045094614613E-2</v>
      </c>
    </row>
    <row r="55" spans="1:11" x14ac:dyDescent="0.2">
      <c r="A55" s="2" t="s">
        <v>42</v>
      </c>
      <c r="B55" s="76">
        <v>8087</v>
      </c>
      <c r="C55" s="76">
        <v>7125</v>
      </c>
      <c r="D55" s="76">
        <v>5958</v>
      </c>
      <c r="E55" s="78">
        <f t="shared" si="0"/>
        <v>0.13501754385964904</v>
      </c>
      <c r="F55" s="79">
        <f t="shared" si="1"/>
        <v>0.35733467606579383</v>
      </c>
      <c r="G55" s="108">
        <f>B55+נובמבר!G55</f>
        <v>110717</v>
      </c>
      <c r="H55" s="76">
        <v>108019</v>
      </c>
      <c r="I55" s="76">
        <v>109191</v>
      </c>
      <c r="J55" s="79">
        <f t="shared" si="2"/>
        <v>2.4977087364260075E-2</v>
      </c>
      <c r="K55" s="73">
        <f t="shared" si="3"/>
        <v>1.3975510802172408E-2</v>
      </c>
    </row>
    <row r="56" spans="1:11" x14ac:dyDescent="0.2">
      <c r="A56" s="2" t="s">
        <v>43</v>
      </c>
      <c r="B56" s="74">
        <v>1016</v>
      </c>
      <c r="C56" s="76">
        <v>769</v>
      </c>
      <c r="D56" s="76">
        <v>563</v>
      </c>
      <c r="E56" s="78">
        <f t="shared" si="0"/>
        <v>0.32119635890767229</v>
      </c>
      <c r="F56" s="79">
        <f t="shared" si="1"/>
        <v>0.80461811722912957</v>
      </c>
      <c r="G56" s="108">
        <f>B56+נובמבר!G56</f>
        <v>16132</v>
      </c>
      <c r="H56" s="76">
        <v>15112</v>
      </c>
      <c r="I56" s="76">
        <v>14230</v>
      </c>
      <c r="J56" s="79">
        <f t="shared" si="2"/>
        <v>6.7496029645315092E-2</v>
      </c>
      <c r="K56" s="73">
        <f t="shared" si="3"/>
        <v>0.13366127898805336</v>
      </c>
    </row>
    <row r="57" spans="1:11" x14ac:dyDescent="0.2">
      <c r="A57" s="2" t="s">
        <v>44</v>
      </c>
      <c r="B57" s="74">
        <v>414</v>
      </c>
      <c r="C57" s="76">
        <v>318</v>
      </c>
      <c r="D57" s="76">
        <v>234</v>
      </c>
      <c r="E57" s="78">
        <f t="shared" si="0"/>
        <v>0.30188679245283012</v>
      </c>
      <c r="F57" s="79">
        <f t="shared" si="1"/>
        <v>0.76923076923076916</v>
      </c>
      <c r="G57" s="108">
        <f>B57+נובמבר!G57</f>
        <v>3740</v>
      </c>
      <c r="H57" s="76">
        <v>3580</v>
      </c>
      <c r="I57" s="76">
        <v>3968</v>
      </c>
      <c r="J57" s="79">
        <f t="shared" si="2"/>
        <v>4.4692737430167551E-2</v>
      </c>
      <c r="K57" s="73">
        <f t="shared" si="3"/>
        <v>-5.7459677419354871E-2</v>
      </c>
    </row>
    <row r="58" spans="1:11" x14ac:dyDescent="0.2">
      <c r="A58" s="2" t="s">
        <v>46</v>
      </c>
      <c r="B58" s="74">
        <v>227</v>
      </c>
      <c r="C58" s="74">
        <v>221</v>
      </c>
      <c r="D58" s="74">
        <v>210</v>
      </c>
      <c r="E58" s="78">
        <f t="shared" si="0"/>
        <v>2.7149321266968229E-2</v>
      </c>
      <c r="F58" s="79">
        <f t="shared" si="1"/>
        <v>8.0952380952380887E-2</v>
      </c>
      <c r="G58" s="108">
        <f>B58+נובמבר!G58</f>
        <v>3230</v>
      </c>
      <c r="H58" s="74">
        <v>3407</v>
      </c>
      <c r="I58" s="74">
        <v>3796</v>
      </c>
      <c r="J58" s="79">
        <f t="shared" si="2"/>
        <v>-5.1951863809803323E-2</v>
      </c>
      <c r="K58" s="73">
        <f t="shared" si="3"/>
        <v>-0.149104320337197</v>
      </c>
    </row>
    <row r="59" spans="1:11" x14ac:dyDescent="0.2">
      <c r="A59" s="16" t="s">
        <v>101</v>
      </c>
      <c r="B59" s="74">
        <v>564</v>
      </c>
      <c r="C59" s="74">
        <v>559</v>
      </c>
      <c r="D59" s="74">
        <v>421</v>
      </c>
      <c r="E59" s="78">
        <f t="shared" si="0"/>
        <v>8.9445438282647061E-3</v>
      </c>
      <c r="F59" s="79">
        <f t="shared" si="1"/>
        <v>0.33966745843230406</v>
      </c>
      <c r="G59" s="108">
        <f>B59+נובמבר!G59</f>
        <v>8089</v>
      </c>
      <c r="H59" s="74">
        <v>9362</v>
      </c>
      <c r="I59" s="74">
        <v>10916</v>
      </c>
      <c r="J59" s="79">
        <f t="shared" si="2"/>
        <v>-0.13597521897030551</v>
      </c>
      <c r="K59" s="73">
        <f t="shared" si="3"/>
        <v>-0.25897764748992302</v>
      </c>
    </row>
    <row r="60" spans="1:11" x14ac:dyDescent="0.2">
      <c r="A60" s="2" t="s">
        <v>49</v>
      </c>
      <c r="B60" s="74">
        <v>78</v>
      </c>
      <c r="C60" s="74">
        <v>72</v>
      </c>
      <c r="D60" s="74">
        <v>168</v>
      </c>
      <c r="E60" s="78">
        <f t="shared" si="0"/>
        <v>8.3333333333333259E-2</v>
      </c>
      <c r="F60" s="79">
        <f t="shared" si="1"/>
        <v>-0.5357142857142857</v>
      </c>
      <c r="G60" s="108">
        <f>B60+נובמבר!G60</f>
        <v>1394</v>
      </c>
      <c r="H60" s="74">
        <v>1577</v>
      </c>
      <c r="I60" s="74">
        <v>3164</v>
      </c>
      <c r="J60" s="79">
        <f t="shared" si="2"/>
        <v>-0.11604311984781235</v>
      </c>
      <c r="K60" s="73">
        <f t="shared" si="3"/>
        <v>-0.55941845764854614</v>
      </c>
    </row>
    <row r="61" spans="1:11" x14ac:dyDescent="0.2">
      <c r="B61" s="74"/>
      <c r="C61" s="74"/>
      <c r="D61" s="74"/>
      <c r="E61" s="78"/>
      <c r="F61" s="79"/>
      <c r="G61" s="108"/>
      <c r="H61" s="74"/>
      <c r="I61" s="74"/>
      <c r="J61" s="79"/>
      <c r="K61" s="73"/>
    </row>
    <row r="62" spans="1:11" x14ac:dyDescent="0.2">
      <c r="A62" s="2" t="s">
        <v>47</v>
      </c>
      <c r="B62" s="74">
        <v>667</v>
      </c>
      <c r="C62" s="76">
        <v>291</v>
      </c>
      <c r="D62" s="76">
        <v>229</v>
      </c>
      <c r="E62" s="78">
        <f t="shared" si="0"/>
        <v>1.2920962199312713</v>
      </c>
      <c r="F62" s="79">
        <f t="shared" si="1"/>
        <v>1.9126637554585151</v>
      </c>
      <c r="G62" s="108">
        <f>B62+נובמבר!G62</f>
        <v>8819</v>
      </c>
      <c r="H62" s="76">
        <v>4080</v>
      </c>
      <c r="I62" s="76">
        <v>4349</v>
      </c>
      <c r="J62" s="79">
        <f t="shared" si="2"/>
        <v>1.1615196078431373</v>
      </c>
      <c r="K62" s="73">
        <f t="shared" si="3"/>
        <v>1.0278224879282596</v>
      </c>
    </row>
    <row r="63" spans="1:11" x14ac:dyDescent="0.2">
      <c r="A63" s="2" t="s">
        <v>48</v>
      </c>
      <c r="B63" s="74">
        <v>129</v>
      </c>
      <c r="C63" s="76">
        <v>211</v>
      </c>
      <c r="D63" s="76">
        <v>133</v>
      </c>
      <c r="E63" s="78">
        <f t="shared" si="0"/>
        <v>-0.38862559241706163</v>
      </c>
      <c r="F63" s="79">
        <f t="shared" si="1"/>
        <v>-3.007518796992481E-2</v>
      </c>
      <c r="G63" s="108">
        <f>B63+נובמבר!G63</f>
        <v>3442</v>
      </c>
      <c r="H63" s="76">
        <v>2467</v>
      </c>
      <c r="I63" s="76">
        <v>3254</v>
      </c>
      <c r="J63" s="79">
        <f t="shared" si="2"/>
        <v>0.39521686258613697</v>
      </c>
      <c r="K63" s="73">
        <f t="shared" si="3"/>
        <v>5.7775046097111149E-2</v>
      </c>
    </row>
    <row r="64" spans="1:11" x14ac:dyDescent="0.2">
      <c r="A64" s="2" t="s">
        <v>45</v>
      </c>
      <c r="B64" s="74">
        <v>645</v>
      </c>
      <c r="C64" s="76">
        <v>981</v>
      </c>
      <c r="D64" s="76">
        <v>331</v>
      </c>
      <c r="E64" s="78">
        <f t="shared" si="0"/>
        <v>-0.34250764525993882</v>
      </c>
      <c r="F64" s="79">
        <f t="shared" si="1"/>
        <v>0.9486404833836859</v>
      </c>
      <c r="G64" s="108">
        <f>B64+נובמבר!G64</f>
        <v>10069</v>
      </c>
      <c r="H64" s="76">
        <v>6467</v>
      </c>
      <c r="I64" s="76">
        <v>5580</v>
      </c>
      <c r="J64" s="79">
        <f t="shared" si="2"/>
        <v>0.55698159888665533</v>
      </c>
      <c r="K64" s="73">
        <f t="shared" si="3"/>
        <v>0.80448028673835115</v>
      </c>
    </row>
    <row r="65" spans="1:11" x14ac:dyDescent="0.2">
      <c r="A65" s="2" t="s">
        <v>50</v>
      </c>
      <c r="B65" s="74">
        <v>453</v>
      </c>
      <c r="C65" s="74">
        <v>615</v>
      </c>
      <c r="D65" s="74">
        <v>286</v>
      </c>
      <c r="E65" s="78">
        <f t="shared" si="0"/>
        <v>-0.26341463414634148</v>
      </c>
      <c r="F65" s="79">
        <f t="shared" si="1"/>
        <v>0.58391608391608396</v>
      </c>
      <c r="G65" s="108">
        <f>B65+נובמבר!G65</f>
        <v>5612</v>
      </c>
      <c r="H65" s="74">
        <v>5368</v>
      </c>
      <c r="I65" s="74">
        <v>5573</v>
      </c>
      <c r="J65" s="79">
        <f t="shared" si="2"/>
        <v>4.5454545454545414E-2</v>
      </c>
      <c r="K65" s="73">
        <f t="shared" si="3"/>
        <v>6.9980261977391489E-3</v>
      </c>
    </row>
    <row r="66" spans="1:11" x14ac:dyDescent="0.2">
      <c r="B66" s="74"/>
      <c r="C66" s="74"/>
      <c r="D66" s="74"/>
      <c r="E66" s="78"/>
      <c r="F66" s="79"/>
      <c r="G66" s="108"/>
      <c r="H66" s="74"/>
      <c r="I66" s="74"/>
      <c r="J66" s="79"/>
      <c r="K66" s="73"/>
    </row>
    <row r="67" spans="1:11" x14ac:dyDescent="0.2">
      <c r="A67" s="2" t="s">
        <v>51</v>
      </c>
      <c r="B67" s="74">
        <v>2297</v>
      </c>
      <c r="C67" s="74">
        <v>3799</v>
      </c>
      <c r="D67" s="74">
        <v>1471</v>
      </c>
      <c r="E67" s="78">
        <f t="shared" si="0"/>
        <v>-0.39536720189523555</v>
      </c>
      <c r="F67" s="79">
        <f t="shared" si="1"/>
        <v>0.56152277362338543</v>
      </c>
      <c r="G67" s="108">
        <f>B67+נובמבר!G67</f>
        <v>61996</v>
      </c>
      <c r="H67" s="74">
        <v>67280</v>
      </c>
      <c r="I67" s="74">
        <v>58860</v>
      </c>
      <c r="J67" s="79">
        <f t="shared" si="2"/>
        <v>-7.8537455410225943E-2</v>
      </c>
      <c r="K67" s="73">
        <f t="shared" si="3"/>
        <v>5.3278967040434999E-2</v>
      </c>
    </row>
    <row r="68" spans="1:11" x14ac:dyDescent="0.2">
      <c r="A68" s="2" t="s">
        <v>52</v>
      </c>
      <c r="B68" s="74">
        <v>1035</v>
      </c>
      <c r="C68" s="74">
        <v>1268</v>
      </c>
      <c r="D68" s="74">
        <v>758</v>
      </c>
      <c r="E68" s="78">
        <f t="shared" si="0"/>
        <v>-0.18375394321766558</v>
      </c>
      <c r="F68" s="79">
        <f t="shared" si="1"/>
        <v>0.36543535620052769</v>
      </c>
      <c r="G68" s="108">
        <f>B68+נובמבר!G68</f>
        <v>16380</v>
      </c>
      <c r="H68" s="74">
        <v>14570</v>
      </c>
      <c r="I68" s="74">
        <v>9316</v>
      </c>
      <c r="J68" s="79">
        <f t="shared" si="2"/>
        <v>0.12422786547700748</v>
      </c>
      <c r="K68" s="73">
        <f t="shared" si="3"/>
        <v>0.75826534993559469</v>
      </c>
    </row>
    <row r="69" spans="1:11" x14ac:dyDescent="0.2">
      <c r="A69" s="2" t="s">
        <v>53</v>
      </c>
      <c r="B69" s="74">
        <v>293</v>
      </c>
      <c r="C69" s="76">
        <v>237</v>
      </c>
      <c r="D69" s="76">
        <v>140</v>
      </c>
      <c r="E69" s="78">
        <f t="shared" si="0"/>
        <v>0.23628691983122363</v>
      </c>
      <c r="F69" s="79">
        <f t="shared" si="1"/>
        <v>1.092857142857143</v>
      </c>
      <c r="G69" s="108">
        <v>4796</v>
      </c>
      <c r="H69" s="76">
        <v>4648</v>
      </c>
      <c r="I69" s="76">
        <v>2228</v>
      </c>
      <c r="J69" s="79">
        <f t="shared" si="2"/>
        <v>3.184165232358005E-2</v>
      </c>
      <c r="K69" s="73">
        <f t="shared" si="3"/>
        <v>1.1526032315978454</v>
      </c>
    </row>
    <row r="70" spans="1:11" x14ac:dyDescent="0.2">
      <c r="A70" s="2" t="s">
        <v>106</v>
      </c>
      <c r="B70" s="74">
        <v>123</v>
      </c>
      <c r="C70" s="76">
        <v>197</v>
      </c>
      <c r="D70" s="76">
        <v>187</v>
      </c>
      <c r="E70" s="78">
        <f t="shared" ref="E70:E96" si="4">B70/C70-1</f>
        <v>-0.37563451776649748</v>
      </c>
      <c r="F70" s="79">
        <f t="shared" ref="F70:F96" si="5">B70/D70-1</f>
        <v>-0.34224598930481287</v>
      </c>
      <c r="G70" s="110">
        <v>2141</v>
      </c>
      <c r="H70" s="76">
        <v>2180</v>
      </c>
      <c r="I70" s="76">
        <v>5318</v>
      </c>
      <c r="J70" s="79">
        <f t="shared" ref="J70:J96" si="6">G70/H70-1</f>
        <v>-1.7889908256880749E-2</v>
      </c>
      <c r="K70" s="73">
        <f t="shared" ref="K70:K96" si="7">G70/I70-1</f>
        <v>-0.59740503948852952</v>
      </c>
    </row>
    <row r="71" spans="1:11" x14ac:dyDescent="0.2">
      <c r="A71" s="2" t="s">
        <v>108</v>
      </c>
      <c r="B71" s="74">
        <v>356</v>
      </c>
      <c r="C71" s="76">
        <v>283</v>
      </c>
      <c r="D71" s="76">
        <v>196</v>
      </c>
      <c r="E71" s="78">
        <f t="shared" si="4"/>
        <v>0.25795053003533575</v>
      </c>
      <c r="F71" s="79">
        <f t="shared" si="5"/>
        <v>0.81632653061224492</v>
      </c>
      <c r="G71" s="108">
        <f>B71+נובמבר!G71</f>
        <v>4999</v>
      </c>
      <c r="H71" s="76">
        <v>4000</v>
      </c>
      <c r="I71" s="76">
        <v>3726</v>
      </c>
      <c r="J71" s="79">
        <f t="shared" si="6"/>
        <v>0.24974999999999992</v>
      </c>
      <c r="K71" s="73">
        <f t="shared" si="7"/>
        <v>0.34165324745034886</v>
      </c>
    </row>
    <row r="72" spans="1:11" x14ac:dyDescent="0.2">
      <c r="A72" s="2" t="s">
        <v>54</v>
      </c>
      <c r="B72" s="74">
        <v>1594</v>
      </c>
      <c r="C72" s="74">
        <v>1942</v>
      </c>
      <c r="D72" s="74">
        <v>1120</v>
      </c>
      <c r="E72" s="78">
        <f t="shared" si="4"/>
        <v>-0.17919670442842428</v>
      </c>
      <c r="F72" s="79">
        <f t="shared" si="5"/>
        <v>0.42321428571428577</v>
      </c>
      <c r="G72" s="108">
        <f>B72+נובמבר!G72</f>
        <v>43071</v>
      </c>
      <c r="H72" s="74">
        <v>34597</v>
      </c>
      <c r="I72" s="74">
        <v>39632</v>
      </c>
      <c r="J72" s="79">
        <f t="shared" si="6"/>
        <v>0.24493453189582914</v>
      </c>
      <c r="K72" s="73">
        <f t="shared" si="7"/>
        <v>8.6773314493338694E-2</v>
      </c>
    </row>
    <row r="73" spans="1:11" x14ac:dyDescent="0.2">
      <c r="A73" s="2" t="s">
        <v>55</v>
      </c>
      <c r="B73" s="74">
        <v>729</v>
      </c>
      <c r="C73" s="74">
        <v>678</v>
      </c>
      <c r="D73" s="74">
        <v>445</v>
      </c>
      <c r="E73" s="78">
        <f t="shared" si="4"/>
        <v>7.5221238938053103E-2</v>
      </c>
      <c r="F73" s="79">
        <f t="shared" si="5"/>
        <v>0.63820224719101115</v>
      </c>
      <c r="G73" s="108">
        <f>B73+נובמבר!G73</f>
        <v>8507</v>
      </c>
      <c r="H73" s="74">
        <v>6741</v>
      </c>
      <c r="I73" s="74">
        <v>7135</v>
      </c>
      <c r="J73" s="79">
        <f t="shared" si="6"/>
        <v>0.26197893487613122</v>
      </c>
      <c r="K73" s="73">
        <f t="shared" si="7"/>
        <v>0.19229152067274002</v>
      </c>
    </row>
    <row r="74" spans="1:11" x14ac:dyDescent="0.2">
      <c r="A74" s="2" t="s">
        <v>56</v>
      </c>
      <c r="B74" s="74">
        <v>650</v>
      </c>
      <c r="C74" s="74">
        <v>832</v>
      </c>
      <c r="D74" s="74">
        <v>648</v>
      </c>
      <c r="E74" s="78">
        <f t="shared" si="4"/>
        <v>-0.21875</v>
      </c>
      <c r="F74" s="79">
        <f t="shared" si="5"/>
        <v>3.0864197530864335E-3</v>
      </c>
      <c r="G74" s="108">
        <f>B74+נובמבר!G74</f>
        <v>16782</v>
      </c>
      <c r="H74" s="74">
        <v>14976</v>
      </c>
      <c r="I74" s="74">
        <v>13807</v>
      </c>
      <c r="J74" s="79">
        <f t="shared" si="6"/>
        <v>0.12059294871794868</v>
      </c>
      <c r="K74" s="73">
        <f t="shared" si="7"/>
        <v>0.21547041355834007</v>
      </c>
    </row>
    <row r="75" spans="1:11" x14ac:dyDescent="0.2">
      <c r="A75" s="2" t="s">
        <v>57</v>
      </c>
      <c r="B75" s="74">
        <v>345</v>
      </c>
      <c r="C75" s="74">
        <v>312</v>
      </c>
      <c r="D75" s="74">
        <v>229</v>
      </c>
      <c r="E75" s="78">
        <f t="shared" si="4"/>
        <v>0.10576923076923084</v>
      </c>
      <c r="F75" s="79">
        <f t="shared" si="5"/>
        <v>0.50655021834061142</v>
      </c>
      <c r="G75" s="108">
        <f>B75+נובמבר!G75</f>
        <v>10407</v>
      </c>
      <c r="H75" s="74">
        <v>8437</v>
      </c>
      <c r="I75" s="74">
        <v>10119</v>
      </c>
      <c r="J75" s="79">
        <f t="shared" si="6"/>
        <v>0.23349531824108105</v>
      </c>
      <c r="K75" s="73">
        <f t="shared" si="7"/>
        <v>2.8461310406166618E-2</v>
      </c>
    </row>
    <row r="76" spans="1:11" x14ac:dyDescent="0.2">
      <c r="A76" s="2" t="s">
        <v>58</v>
      </c>
      <c r="B76" s="74">
        <v>766</v>
      </c>
      <c r="C76" s="76">
        <v>914</v>
      </c>
      <c r="D76" s="76">
        <v>599</v>
      </c>
      <c r="E76" s="78">
        <f t="shared" si="4"/>
        <v>-0.16192560175054704</v>
      </c>
      <c r="F76" s="79">
        <f t="shared" si="5"/>
        <v>0.27879799666110183</v>
      </c>
      <c r="G76" s="108">
        <f>B76+נובמבר!G76</f>
        <v>16339</v>
      </c>
      <c r="H76" s="76">
        <v>17991</v>
      </c>
      <c r="I76" s="76">
        <v>20419</v>
      </c>
      <c r="J76" s="79">
        <f t="shared" si="6"/>
        <v>-9.1823689622589022E-2</v>
      </c>
      <c r="K76" s="73">
        <f t="shared" si="7"/>
        <v>-0.19981389881972678</v>
      </c>
    </row>
    <row r="77" spans="1:11" x14ac:dyDescent="0.2">
      <c r="A77" s="2" t="s">
        <v>59</v>
      </c>
      <c r="B77" s="74">
        <f>171+89</f>
        <v>260</v>
      </c>
      <c r="C77" s="76">
        <v>321</v>
      </c>
      <c r="D77" s="76">
        <v>326</v>
      </c>
      <c r="E77" s="78">
        <f t="shared" si="4"/>
        <v>-0.1900311526479751</v>
      </c>
      <c r="F77" s="79">
        <f t="shared" si="5"/>
        <v>-0.2024539877300614</v>
      </c>
      <c r="G77" s="108">
        <f>B77+נובמבר!G77</f>
        <v>4735</v>
      </c>
      <c r="H77" s="76">
        <v>5129</v>
      </c>
      <c r="I77" s="76">
        <v>5378</v>
      </c>
      <c r="J77" s="79">
        <f t="shared" si="6"/>
        <v>-7.681809319555466E-2</v>
      </c>
      <c r="K77" s="73">
        <f t="shared" si="7"/>
        <v>-0.11956117515805131</v>
      </c>
    </row>
    <row r="78" spans="1:11" x14ac:dyDescent="0.2">
      <c r="A78" s="2"/>
      <c r="B78" s="106"/>
      <c r="C78" s="76"/>
      <c r="D78" s="76"/>
      <c r="E78" s="78"/>
      <c r="F78" s="79"/>
      <c r="G78" s="108"/>
      <c r="H78" s="76"/>
      <c r="I78" s="76"/>
      <c r="J78" s="79"/>
      <c r="K78" s="73"/>
    </row>
    <row r="79" spans="1:11" x14ac:dyDescent="0.2">
      <c r="A79" s="3" t="s">
        <v>60</v>
      </c>
      <c r="B79" s="76">
        <f>SUM(B80:B83)</f>
        <v>61218</v>
      </c>
      <c r="C79" s="74">
        <v>66794</v>
      </c>
      <c r="D79" s="74">
        <v>59023</v>
      </c>
      <c r="E79" s="78">
        <f t="shared" si="4"/>
        <v>-8.3480552145402287E-2</v>
      </c>
      <c r="F79" s="79">
        <f t="shared" si="5"/>
        <v>3.7188892465648937E-2</v>
      </c>
      <c r="G79" s="108">
        <f>B79+נובמבר!G79</f>
        <v>793828</v>
      </c>
      <c r="H79" s="74">
        <v>803441</v>
      </c>
      <c r="I79" s="74">
        <v>790968</v>
      </c>
      <c r="J79" s="79">
        <f t="shared" si="6"/>
        <v>-1.1964786462229315E-2</v>
      </c>
      <c r="K79" s="73">
        <f t="shared" si="7"/>
        <v>3.6158226375782032E-3</v>
      </c>
    </row>
    <row r="80" spans="1:11" x14ac:dyDescent="0.2">
      <c r="A80" s="3" t="s">
        <v>61</v>
      </c>
      <c r="B80" s="76">
        <v>48096</v>
      </c>
      <c r="C80" s="74">
        <v>52370</v>
      </c>
      <c r="D80" s="74">
        <v>46617</v>
      </c>
      <c r="E80" s="78">
        <f t="shared" si="4"/>
        <v>-8.1611609700210086E-2</v>
      </c>
      <c r="F80" s="79">
        <f t="shared" si="5"/>
        <v>3.1726623334835002E-2</v>
      </c>
      <c r="G80" s="108">
        <f>B80+נובמבר!G80</f>
        <v>602639</v>
      </c>
      <c r="H80" s="74">
        <v>597195</v>
      </c>
      <c r="I80" s="74">
        <v>583617</v>
      </c>
      <c r="J80" s="79">
        <f t="shared" si="6"/>
        <v>9.1159504014601822E-3</v>
      </c>
      <c r="K80" s="73">
        <f t="shared" si="7"/>
        <v>3.2593293204276064E-2</v>
      </c>
    </row>
    <row r="81" spans="1:11" x14ac:dyDescent="0.2">
      <c r="A81" s="3" t="s">
        <v>62</v>
      </c>
      <c r="B81" s="76">
        <v>4602</v>
      </c>
      <c r="C81" s="74">
        <v>4652</v>
      </c>
      <c r="D81" s="74">
        <v>4373</v>
      </c>
      <c r="E81" s="78">
        <f t="shared" si="4"/>
        <v>-1.0748065348237357E-2</v>
      </c>
      <c r="F81" s="79">
        <f t="shared" si="5"/>
        <v>5.2366796249714076E-2</v>
      </c>
      <c r="G81" s="108">
        <f>B81+נובמבר!G81</f>
        <v>62549</v>
      </c>
      <c r="H81" s="74">
        <v>65308.000000000007</v>
      </c>
      <c r="I81" s="74">
        <v>64964</v>
      </c>
      <c r="J81" s="79">
        <f t="shared" si="6"/>
        <v>-4.2245972928278364E-2</v>
      </c>
      <c r="K81" s="73">
        <f t="shared" si="7"/>
        <v>-3.7174435071732015E-2</v>
      </c>
    </row>
    <row r="82" spans="1:11" x14ac:dyDescent="0.2">
      <c r="A82" s="2" t="s">
        <v>63</v>
      </c>
      <c r="B82" s="76">
        <v>1442</v>
      </c>
      <c r="C82" s="74">
        <v>1568</v>
      </c>
      <c r="D82" s="74">
        <v>1453</v>
      </c>
      <c r="E82" s="78">
        <f t="shared" si="4"/>
        <v>-8.0357142857142905E-2</v>
      </c>
      <c r="F82" s="79">
        <f t="shared" si="5"/>
        <v>-7.5705437026840627E-3</v>
      </c>
      <c r="G82" s="108">
        <f>B82+נובמבר!G82</f>
        <v>20688</v>
      </c>
      <c r="H82" s="74">
        <v>21371</v>
      </c>
      <c r="I82" s="74">
        <v>21533</v>
      </c>
      <c r="J82" s="79">
        <f t="shared" si="6"/>
        <v>-3.1959197042721432E-2</v>
      </c>
      <c r="K82" s="73">
        <f t="shared" si="7"/>
        <v>-3.9242093530859612E-2</v>
      </c>
    </row>
    <row r="83" spans="1:11" x14ac:dyDescent="0.2">
      <c r="A83" s="3" t="s">
        <v>64</v>
      </c>
      <c r="B83" s="76">
        <v>7078</v>
      </c>
      <c r="C83" s="76">
        <v>8204</v>
      </c>
      <c r="D83" s="76">
        <v>6580</v>
      </c>
      <c r="E83" s="78">
        <f t="shared" si="4"/>
        <v>-0.13725012189176011</v>
      </c>
      <c r="F83" s="79">
        <f t="shared" si="5"/>
        <v>7.5683890577507684E-2</v>
      </c>
      <c r="G83" s="108">
        <f>B83+נובמבר!G83</f>
        <v>107952</v>
      </c>
      <c r="H83" s="76">
        <v>119567</v>
      </c>
      <c r="I83" s="76">
        <v>120854</v>
      </c>
      <c r="J83" s="79">
        <f t="shared" si="6"/>
        <v>-9.7142188061923429E-2</v>
      </c>
      <c r="K83" s="73">
        <f t="shared" si="7"/>
        <v>-0.10675691330034587</v>
      </c>
    </row>
    <row r="84" spans="1:11" x14ac:dyDescent="0.2">
      <c r="A84" s="2" t="s">
        <v>65</v>
      </c>
      <c r="B84" s="76">
        <v>161</v>
      </c>
      <c r="C84" s="76">
        <v>88</v>
      </c>
      <c r="D84" s="76">
        <v>112</v>
      </c>
      <c r="E84" s="78">
        <f t="shared" si="4"/>
        <v>0.82954545454545459</v>
      </c>
      <c r="F84" s="79">
        <f t="shared" si="5"/>
        <v>0.4375</v>
      </c>
      <c r="G84" s="108">
        <f>B84+נובמבר!G84</f>
        <v>2692</v>
      </c>
      <c r="H84" s="76">
        <v>2644</v>
      </c>
      <c r="I84" s="76">
        <v>2465</v>
      </c>
      <c r="J84" s="79">
        <f t="shared" si="6"/>
        <v>1.8154311649016597E-2</v>
      </c>
      <c r="K84" s="73">
        <f t="shared" si="7"/>
        <v>9.2089249492900649E-2</v>
      </c>
    </row>
    <row r="85" spans="1:11" x14ac:dyDescent="0.2">
      <c r="A85" s="3" t="s">
        <v>66</v>
      </c>
      <c r="B85" s="76">
        <v>1701</v>
      </c>
      <c r="C85" s="76">
        <v>2063</v>
      </c>
      <c r="D85" s="76">
        <v>1789</v>
      </c>
      <c r="E85" s="78">
        <f t="shared" si="4"/>
        <v>-0.17547261269995151</v>
      </c>
      <c r="F85" s="79">
        <f t="shared" si="5"/>
        <v>-4.918949133594186E-2</v>
      </c>
      <c r="G85" s="108">
        <f>B85+נובמבר!G85</f>
        <v>22532</v>
      </c>
      <c r="H85" s="76">
        <v>24461</v>
      </c>
      <c r="I85" s="76">
        <v>23253</v>
      </c>
      <c r="J85" s="79">
        <f t="shared" si="6"/>
        <v>-7.8860226482972862E-2</v>
      </c>
      <c r="K85" s="73">
        <f t="shared" si="7"/>
        <v>-3.100675181696988E-2</v>
      </c>
    </row>
    <row r="86" spans="1:11" x14ac:dyDescent="0.2">
      <c r="A86" s="2" t="s">
        <v>67</v>
      </c>
      <c r="B86" s="76">
        <v>3050</v>
      </c>
      <c r="C86" s="74">
        <v>3420</v>
      </c>
      <c r="D86" s="74">
        <v>2482</v>
      </c>
      <c r="E86" s="78">
        <f t="shared" si="4"/>
        <v>-0.10818713450292394</v>
      </c>
      <c r="F86" s="79">
        <f t="shared" si="5"/>
        <v>0.22884770346494765</v>
      </c>
      <c r="G86" s="108">
        <f>B86+נובמבר!G86</f>
        <v>50073</v>
      </c>
      <c r="H86" s="74">
        <v>53987</v>
      </c>
      <c r="I86" s="74">
        <v>56639</v>
      </c>
      <c r="J86" s="79">
        <f t="shared" si="6"/>
        <v>-7.2498934928779124E-2</v>
      </c>
      <c r="K86" s="73">
        <f t="shared" si="7"/>
        <v>-0.11592718798001378</v>
      </c>
    </row>
    <row r="87" spans="1:11" x14ac:dyDescent="0.2">
      <c r="A87" s="2" t="s">
        <v>68</v>
      </c>
      <c r="B87" s="76">
        <v>411</v>
      </c>
      <c r="C87" s="74">
        <v>437</v>
      </c>
      <c r="D87" s="74">
        <v>191</v>
      </c>
      <c r="E87" s="78">
        <f t="shared" si="4"/>
        <v>-5.9496567505720854E-2</v>
      </c>
      <c r="F87" s="79">
        <f t="shared" si="5"/>
        <v>1.1518324607329844</v>
      </c>
      <c r="G87" s="108">
        <f>B87+נובמבר!G87</f>
        <v>5644</v>
      </c>
      <c r="H87" s="74">
        <v>5955</v>
      </c>
      <c r="I87" s="74">
        <v>5470</v>
      </c>
      <c r="J87" s="79">
        <f t="shared" si="6"/>
        <v>-5.2225020990764093E-2</v>
      </c>
      <c r="K87" s="73">
        <f t="shared" si="7"/>
        <v>3.1809872029250563E-2</v>
      </c>
    </row>
    <row r="88" spans="1:11" x14ac:dyDescent="0.2">
      <c r="A88" s="2" t="s">
        <v>69</v>
      </c>
      <c r="B88" s="76">
        <v>751</v>
      </c>
      <c r="C88" s="74">
        <v>748</v>
      </c>
      <c r="D88" s="74">
        <v>881</v>
      </c>
      <c r="E88" s="78">
        <f t="shared" si="4"/>
        <v>4.0106951871656804E-3</v>
      </c>
      <c r="F88" s="79">
        <f t="shared" si="5"/>
        <v>-0.14755959137343932</v>
      </c>
      <c r="G88" s="108">
        <f>B88+נובמבר!G88</f>
        <v>8569</v>
      </c>
      <c r="H88" s="74">
        <v>10555</v>
      </c>
      <c r="I88" s="74">
        <v>10985</v>
      </c>
      <c r="J88" s="79">
        <f t="shared" si="6"/>
        <v>-0.18815727143533867</v>
      </c>
      <c r="K88" s="73">
        <f t="shared" si="7"/>
        <v>-0.21993627674101046</v>
      </c>
    </row>
    <row r="89" spans="1:11" x14ac:dyDescent="0.2">
      <c r="A89" s="2" t="s">
        <v>70</v>
      </c>
      <c r="B89" s="76">
        <v>115</v>
      </c>
      <c r="C89" s="74">
        <v>246</v>
      </c>
      <c r="D89" s="74">
        <v>200</v>
      </c>
      <c r="E89" s="78">
        <f t="shared" si="4"/>
        <v>-0.53252032520325199</v>
      </c>
      <c r="F89" s="79">
        <f t="shared" si="5"/>
        <v>-0.42500000000000004</v>
      </c>
      <c r="G89" s="108">
        <f>B89+נובמבר!G89</f>
        <v>1875</v>
      </c>
      <c r="H89" s="74">
        <v>3569</v>
      </c>
      <c r="I89" s="74">
        <v>3885</v>
      </c>
      <c r="J89" s="79">
        <f t="shared" si="6"/>
        <v>-0.47464275707481085</v>
      </c>
      <c r="K89" s="73">
        <f t="shared" si="7"/>
        <v>-0.51737451737451745</v>
      </c>
    </row>
    <row r="90" spans="1:11" x14ac:dyDescent="0.2">
      <c r="A90" s="2"/>
      <c r="B90" s="76"/>
      <c r="C90" s="76"/>
      <c r="D90" s="76"/>
      <c r="E90" s="78"/>
      <c r="F90" s="79"/>
      <c r="G90" s="108"/>
      <c r="H90" s="76"/>
      <c r="I90" s="76"/>
      <c r="J90" s="79"/>
      <c r="K90" s="73"/>
    </row>
    <row r="91" spans="1:11" x14ac:dyDescent="0.2">
      <c r="A91" s="2" t="s">
        <v>71</v>
      </c>
      <c r="B91" s="76">
        <f>SUM(B92:B94)</f>
        <v>3517</v>
      </c>
      <c r="C91" s="76">
        <v>3496</v>
      </c>
      <c r="D91" s="76">
        <v>3365</v>
      </c>
      <c r="E91" s="78">
        <f t="shared" si="4"/>
        <v>6.0068649885582914E-3</v>
      </c>
      <c r="F91" s="79">
        <f t="shared" si="5"/>
        <v>4.5170876671619675E-2</v>
      </c>
      <c r="G91" s="108">
        <f>B91+נובמבר!G91</f>
        <v>35324</v>
      </c>
      <c r="H91" s="76">
        <v>37260</v>
      </c>
      <c r="I91" s="76">
        <v>34518</v>
      </c>
      <c r="J91" s="79">
        <f t="shared" si="6"/>
        <v>-5.1959205582393975E-2</v>
      </c>
      <c r="K91" s="73">
        <f t="shared" si="7"/>
        <v>2.3350136160843693E-2</v>
      </c>
    </row>
    <row r="92" spans="1:11" x14ac:dyDescent="0.2">
      <c r="A92" s="2" t="s">
        <v>72</v>
      </c>
      <c r="B92" s="76">
        <v>2719</v>
      </c>
      <c r="C92" s="76">
        <v>3149</v>
      </c>
      <c r="D92" s="76">
        <v>2956</v>
      </c>
      <c r="E92" s="78">
        <f t="shared" si="4"/>
        <v>-0.13655128612257861</v>
      </c>
      <c r="F92" s="79">
        <f t="shared" si="5"/>
        <v>-8.0175913396481779E-2</v>
      </c>
      <c r="G92" s="108">
        <f>B92+נובמבר!G92</f>
        <v>30253</v>
      </c>
      <c r="H92" s="76">
        <v>32485.999999999996</v>
      </c>
      <c r="I92" s="76">
        <v>30083</v>
      </c>
      <c r="J92" s="79">
        <f t="shared" si="6"/>
        <v>-6.8737302222495744E-2</v>
      </c>
      <c r="K92" s="73">
        <f t="shared" si="7"/>
        <v>5.6510321444005474E-3</v>
      </c>
    </row>
    <row r="93" spans="1:11" x14ac:dyDescent="0.2">
      <c r="A93" s="2" t="s">
        <v>73</v>
      </c>
      <c r="B93" s="76">
        <v>275</v>
      </c>
      <c r="C93" s="74">
        <v>303</v>
      </c>
      <c r="D93" s="74">
        <v>249</v>
      </c>
      <c r="E93" s="78">
        <f t="shared" si="4"/>
        <v>-9.2409240924092417E-2</v>
      </c>
      <c r="F93" s="79">
        <f t="shared" si="5"/>
        <v>0.10441767068273089</v>
      </c>
      <c r="G93" s="108">
        <f>B93+נובמבר!G93</f>
        <v>3666</v>
      </c>
      <c r="H93" s="74">
        <v>3693</v>
      </c>
      <c r="I93" s="74">
        <v>3595</v>
      </c>
      <c r="J93" s="79">
        <f t="shared" si="6"/>
        <v>-7.3111291632819153E-3</v>
      </c>
      <c r="K93" s="73">
        <f t="shared" si="7"/>
        <v>1.9749652294853925E-2</v>
      </c>
    </row>
    <row r="94" spans="1:11" x14ac:dyDescent="0.2">
      <c r="A94" s="2" t="s">
        <v>17</v>
      </c>
      <c r="B94" s="76">
        <v>523</v>
      </c>
      <c r="C94" s="74">
        <v>44</v>
      </c>
      <c r="D94" s="74">
        <v>160</v>
      </c>
      <c r="E94" s="78">
        <f t="shared" si="4"/>
        <v>10.886363636363637</v>
      </c>
      <c r="F94" s="79">
        <f t="shared" si="5"/>
        <v>2.2687499999999998</v>
      </c>
      <c r="G94" s="108">
        <f>B94+נובמבר!G94</f>
        <v>1405</v>
      </c>
      <c r="H94" s="74">
        <v>1081</v>
      </c>
      <c r="I94" s="74">
        <v>840</v>
      </c>
      <c r="J94" s="79">
        <f t="shared" si="6"/>
        <v>0.29972247918593897</v>
      </c>
      <c r="K94" s="73">
        <f t="shared" si="7"/>
        <v>0.67261904761904767</v>
      </c>
    </row>
    <row r="95" spans="1:11" x14ac:dyDescent="0.2">
      <c r="A95" s="2"/>
      <c r="B95" s="76"/>
      <c r="C95" s="74"/>
      <c r="D95" s="74"/>
      <c r="E95" s="78"/>
      <c r="F95" s="79"/>
      <c r="G95" s="108"/>
      <c r="H95" s="74"/>
      <c r="I95" s="74"/>
      <c r="J95" s="79"/>
      <c r="K95" s="73"/>
    </row>
    <row r="96" spans="1:11" x14ac:dyDescent="0.2">
      <c r="A96" s="2" t="s">
        <v>74</v>
      </c>
      <c r="B96" s="76">
        <v>488</v>
      </c>
      <c r="C96" s="74">
        <v>675</v>
      </c>
      <c r="D96" s="74">
        <v>686</v>
      </c>
      <c r="E96" s="78">
        <f t="shared" si="4"/>
        <v>-0.27703703703703708</v>
      </c>
      <c r="F96" s="79">
        <f t="shared" si="5"/>
        <v>-0.28862973760932942</v>
      </c>
      <c r="G96" s="108">
        <v>10896</v>
      </c>
      <c r="H96" s="74">
        <v>15681</v>
      </c>
      <c r="I96" s="74">
        <v>16235</v>
      </c>
      <c r="J96" s="79">
        <f t="shared" si="6"/>
        <v>-0.30514635546202407</v>
      </c>
      <c r="K96" s="73">
        <f t="shared" si="7"/>
        <v>-0.32885740683708042</v>
      </c>
    </row>
  </sheetData>
  <mergeCells count="4">
    <mergeCell ref="J3:K3"/>
    <mergeCell ref="E3:F3"/>
    <mergeCell ref="B3:D3"/>
    <mergeCell ref="G3:I3"/>
  </mergeCells>
  <pageMargins left="0.23622047244094491" right="0.23622047244094491" top="0.35433070866141736" bottom="0.35433070866141736" header="0.31496062992125984" footer="0.31496062992125984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4"/>
  <sheetViews>
    <sheetView workbookViewId="0">
      <selection activeCell="N6" sqref="N6:N96"/>
    </sheetView>
  </sheetViews>
  <sheetFormatPr defaultColWidth="9" defaultRowHeight="12" x14ac:dyDescent="0.2"/>
  <cols>
    <col min="1" max="1" width="21.875" style="1" customWidth="1"/>
    <col min="2" max="16384" width="9" style="50"/>
  </cols>
  <sheetData>
    <row r="1" spans="1:14" ht="14.25" customHeight="1" x14ac:dyDescent="0.2">
      <c r="A1" s="1" t="s">
        <v>117</v>
      </c>
    </row>
    <row r="2" spans="1:14" ht="14.25" customHeight="1" x14ac:dyDescent="0.2"/>
    <row r="3" spans="1:14" ht="14.25" customHeight="1" x14ac:dyDescent="0.2">
      <c r="A3" s="11"/>
      <c r="I3" s="50" t="s">
        <v>119</v>
      </c>
    </row>
    <row r="4" spans="1:14" ht="14.25" customHeight="1" x14ac:dyDescent="0.2">
      <c r="A4" s="12"/>
      <c r="I4" s="50">
        <v>2012</v>
      </c>
      <c r="J4" s="50">
        <v>2011</v>
      </c>
      <c r="K4" s="50">
        <v>2010</v>
      </c>
    </row>
    <row r="5" spans="1:14" ht="14.25" customHeight="1" x14ac:dyDescent="0.2">
      <c r="A5" s="2" t="s">
        <v>0</v>
      </c>
      <c r="B5" s="50">
        <v>305494</v>
      </c>
      <c r="C5" s="50">
        <v>283449</v>
      </c>
      <c r="D5" s="50">
        <v>269662</v>
      </c>
      <c r="E5" s="54">
        <f>B5-ספטמבר!D5</f>
        <v>69554</v>
      </c>
      <c r="F5" s="54" t="e">
        <f>C5-ספטמבר!#REF!</f>
        <v>#REF!</v>
      </c>
      <c r="G5" s="54" t="e">
        <f>D5-ספטמבר!#REF!</f>
        <v>#REF!</v>
      </c>
      <c r="I5" s="50">
        <v>2612691</v>
      </c>
      <c r="J5" s="50">
        <v>2437887</v>
      </c>
      <c r="K5" s="50">
        <v>2461370</v>
      </c>
      <c r="L5" s="54">
        <f>I5-ספטמבר!I5</f>
        <v>443790</v>
      </c>
      <c r="M5" s="54" t="e">
        <f>J5-ספטמבר!#REF!</f>
        <v>#REF!</v>
      </c>
      <c r="N5" s="54" t="e">
        <f>K5-ספטמבר!#REF!</f>
        <v>#REF!</v>
      </c>
    </row>
    <row r="6" spans="1:14" ht="14.25" customHeight="1" x14ac:dyDescent="0.2">
      <c r="A6" s="2" t="s">
        <v>1</v>
      </c>
      <c r="B6" s="50">
        <v>18032</v>
      </c>
      <c r="C6" s="50">
        <v>17100</v>
      </c>
      <c r="D6" s="50">
        <v>17977</v>
      </c>
      <c r="E6" s="54">
        <f>B6-ספטמבר!D6</f>
        <v>855</v>
      </c>
      <c r="F6" s="54" t="e">
        <f>C6-ספטמבר!#REF!</f>
        <v>#REF!</v>
      </c>
      <c r="G6" s="54" t="e">
        <f>D6-ספטמבר!#REF!</f>
        <v>#REF!</v>
      </c>
      <c r="I6" s="50">
        <v>184450</v>
      </c>
      <c r="J6" s="50">
        <v>154132</v>
      </c>
      <c r="K6" s="50">
        <v>151114</v>
      </c>
      <c r="L6" s="54">
        <f>I6-ספטמבר!I6</f>
        <v>8987</v>
      </c>
      <c r="M6" s="54" t="e">
        <f>J6-ספטמבר!#REF!</f>
        <v>#REF!</v>
      </c>
      <c r="N6" s="54" t="e">
        <f>K6-ספטמבר!#REF!</f>
        <v>#REF!</v>
      </c>
    </row>
    <row r="7" spans="1:14" ht="14.25" customHeight="1" x14ac:dyDescent="0.2">
      <c r="A7" s="2"/>
      <c r="E7" s="54">
        <f>B7-ספטמבר!D7</f>
        <v>0</v>
      </c>
      <c r="F7" s="54" t="e">
        <f>C7-ספטמבר!#REF!</f>
        <v>#REF!</v>
      </c>
      <c r="G7" s="54" t="e">
        <f>D7-ספטמבר!#REF!</f>
        <v>#REF!</v>
      </c>
      <c r="L7" s="54">
        <f>I7-ספטמבר!I7</f>
        <v>0</v>
      </c>
      <c r="M7" s="54" t="e">
        <f>J7-ספטמבר!#REF!</f>
        <v>#REF!</v>
      </c>
      <c r="N7" s="54" t="e">
        <f>K7-ספטמבר!#REF!</f>
        <v>#REF!</v>
      </c>
    </row>
    <row r="8" spans="1:14" ht="14.25" customHeight="1" x14ac:dyDescent="0.2">
      <c r="A8" s="2" t="s">
        <v>2</v>
      </c>
      <c r="B8" s="50">
        <v>13303</v>
      </c>
      <c r="C8" s="50">
        <v>12389</v>
      </c>
      <c r="D8" s="50">
        <v>13317</v>
      </c>
      <c r="E8" s="54">
        <f>B8-ספטמבר!D8</f>
        <v>312</v>
      </c>
      <c r="F8" s="54" t="e">
        <f>C8-ספטמבר!#REF!</f>
        <v>#REF!</v>
      </c>
      <c r="G8" s="54" t="e">
        <f>D8-ספטמבר!#REF!</f>
        <v>#REF!</v>
      </c>
      <c r="I8" s="50">
        <v>136115</v>
      </c>
      <c r="J8" s="50">
        <v>111135</v>
      </c>
      <c r="K8" s="50">
        <v>113093</v>
      </c>
      <c r="L8" s="54">
        <f>I8-ספטמבר!I8</f>
        <v>6244</v>
      </c>
      <c r="M8" s="54" t="e">
        <f>J8-ספטמבר!#REF!</f>
        <v>#REF!</v>
      </c>
      <c r="N8" s="54" t="e">
        <f>K8-ספטמבר!#REF!</f>
        <v>#REF!</v>
      </c>
    </row>
    <row r="9" spans="1:14" ht="14.25" customHeight="1" x14ac:dyDescent="0.2">
      <c r="A9" s="2" t="s">
        <v>3</v>
      </c>
      <c r="B9" s="50">
        <v>2721</v>
      </c>
      <c r="C9" s="50">
        <v>2928</v>
      </c>
      <c r="D9" s="50">
        <v>2628</v>
      </c>
      <c r="E9" s="54">
        <f>B9-ספטמבר!D9</f>
        <v>27</v>
      </c>
      <c r="F9" s="54" t="e">
        <f>C9-ספטמבר!#REF!</f>
        <v>#REF!</v>
      </c>
      <c r="G9" s="54" t="e">
        <f>D9-ספטמבר!#REF!</f>
        <v>#REF!</v>
      </c>
      <c r="I9" s="50">
        <v>32140</v>
      </c>
      <c r="J9" s="50">
        <v>26806</v>
      </c>
      <c r="K9" s="50">
        <v>27471</v>
      </c>
      <c r="L9" s="54">
        <f>I9-ספטמבר!I9</f>
        <v>254</v>
      </c>
      <c r="M9" s="54" t="e">
        <f>J9-ספטמבר!#REF!</f>
        <v>#REF!</v>
      </c>
      <c r="N9" s="54" t="e">
        <f>K9-ספטמבר!#REF!</f>
        <v>#REF!</v>
      </c>
    </row>
    <row r="10" spans="1:14" ht="14.25" customHeight="1" x14ac:dyDescent="0.2">
      <c r="A10" s="2" t="s">
        <v>4</v>
      </c>
      <c r="B10" s="50">
        <v>470</v>
      </c>
      <c r="C10" s="50">
        <v>120</v>
      </c>
      <c r="D10" s="50">
        <v>93</v>
      </c>
      <c r="E10" s="54">
        <f>B10-ספטמבר!D10</f>
        <v>0</v>
      </c>
      <c r="F10" s="54" t="e">
        <f>C10-ספטמבר!#REF!</f>
        <v>#REF!</v>
      </c>
      <c r="G10" s="54" t="e">
        <f>D10-ספטמבר!#REF!</f>
        <v>#REF!</v>
      </c>
      <c r="I10" s="50">
        <v>4367</v>
      </c>
      <c r="J10" s="50">
        <v>1871</v>
      </c>
      <c r="K10" s="50">
        <v>856</v>
      </c>
      <c r="L10" s="54">
        <f>I10-ספטמבר!I10</f>
        <v>263</v>
      </c>
      <c r="M10" s="54" t="e">
        <f>J10-ספטמבר!#REF!</f>
        <v>#REF!</v>
      </c>
      <c r="N10" s="54" t="e">
        <f>K10-ספטמבר!#REF!</f>
        <v>#REF!</v>
      </c>
    </row>
    <row r="11" spans="1:14" ht="14.25" customHeight="1" x14ac:dyDescent="0.2">
      <c r="A11" s="2" t="s">
        <v>5</v>
      </c>
      <c r="B11" s="50">
        <v>2055</v>
      </c>
      <c r="C11" s="50">
        <v>1876</v>
      </c>
      <c r="D11" s="50">
        <v>4137</v>
      </c>
      <c r="E11" s="54">
        <f>B11-ספטמבר!D11</f>
        <v>22</v>
      </c>
      <c r="F11" s="54" t="e">
        <f>C11-ספטמבר!#REF!</f>
        <v>#REF!</v>
      </c>
      <c r="G11" s="54" t="e">
        <f>D11-ספטמבר!#REF!</f>
        <v>#REF!</v>
      </c>
      <c r="I11" s="50">
        <v>19408</v>
      </c>
      <c r="J11" s="50">
        <v>14969</v>
      </c>
      <c r="K11" s="50">
        <v>12677</v>
      </c>
      <c r="L11" s="54">
        <f>I11-ספטמבר!I11</f>
        <v>77</v>
      </c>
      <c r="M11" s="54" t="e">
        <f>J11-ספטמבר!#REF!</f>
        <v>#REF!</v>
      </c>
      <c r="N11" s="54" t="e">
        <f>K11-ספטמבר!#REF!</f>
        <v>#REF!</v>
      </c>
    </row>
    <row r="12" spans="1:14" ht="14.25" customHeight="1" x14ac:dyDescent="0.2">
      <c r="A12" s="2" t="s">
        <v>103</v>
      </c>
      <c r="B12" s="50">
        <v>355</v>
      </c>
      <c r="C12" s="50">
        <v>213</v>
      </c>
      <c r="D12" s="50">
        <v>248</v>
      </c>
      <c r="E12" s="54">
        <f>B12-ספטמבר!D12</f>
        <v>11</v>
      </c>
      <c r="F12" s="54"/>
      <c r="G12" s="54" t="e">
        <f>D12-ספטמבר!#REF!</f>
        <v>#REF!</v>
      </c>
      <c r="I12" s="50">
        <v>3454</v>
      </c>
      <c r="J12" s="50">
        <v>2649</v>
      </c>
      <c r="K12" s="50">
        <v>3399</v>
      </c>
      <c r="L12" s="54">
        <f>I12-ספטמבר!I12</f>
        <v>290</v>
      </c>
      <c r="M12" s="54" t="e">
        <f>J12-ספטמבר!#REF!</f>
        <v>#REF!</v>
      </c>
      <c r="N12" s="54" t="e">
        <f>K12-ספטמבר!#REF!</f>
        <v>#REF!</v>
      </c>
    </row>
    <row r="13" spans="1:14" ht="14.25" customHeight="1" x14ac:dyDescent="0.2">
      <c r="A13" s="2" t="s">
        <v>6</v>
      </c>
      <c r="B13" s="50">
        <v>2005</v>
      </c>
      <c r="C13" s="50">
        <v>1753</v>
      </c>
      <c r="D13" s="50">
        <v>1122</v>
      </c>
      <c r="E13" s="54">
        <f>B13-ספטמבר!D13</f>
        <v>17</v>
      </c>
      <c r="F13" s="54" t="e">
        <f>C13-ספטמבר!#REF!</f>
        <v>#REF!</v>
      </c>
      <c r="G13" s="54" t="e">
        <f>D13-ספטמבר!#REF!</f>
        <v>#REF!</v>
      </c>
      <c r="I13" s="50">
        <v>14417</v>
      </c>
      <c r="J13" s="50">
        <v>12101</v>
      </c>
      <c r="K13" s="50">
        <v>9507</v>
      </c>
      <c r="L13" s="54">
        <f>I13-ספטמבר!I13</f>
        <v>291</v>
      </c>
      <c r="M13" s="54" t="e">
        <f>J13-ספטמבר!#REF!</f>
        <v>#REF!</v>
      </c>
      <c r="N13" s="54" t="e">
        <f>K13-ספטמבר!#REF!</f>
        <v>#REF!</v>
      </c>
    </row>
    <row r="14" spans="1:14" ht="14.25" customHeight="1" x14ac:dyDescent="0.2">
      <c r="A14" s="2" t="s">
        <v>7</v>
      </c>
      <c r="B14" s="50">
        <v>1259</v>
      </c>
      <c r="C14" s="50">
        <v>1221</v>
      </c>
      <c r="D14" s="50">
        <v>910</v>
      </c>
      <c r="E14" s="54">
        <f>B14-ספטמבר!D14</f>
        <v>47</v>
      </c>
      <c r="F14" s="54" t="e">
        <f>C14-ספטמבר!#REF!</f>
        <v>#REF!</v>
      </c>
      <c r="G14" s="54" t="e">
        <f>D14-ספטמבר!#REF!</f>
        <v>#REF!</v>
      </c>
      <c r="I14" s="50">
        <v>12549</v>
      </c>
      <c r="J14" s="50">
        <v>9955</v>
      </c>
      <c r="K14" s="50">
        <v>10133</v>
      </c>
      <c r="L14" s="54">
        <f>I14-ספטמבר!I14</f>
        <v>288</v>
      </c>
      <c r="M14" s="54" t="e">
        <f>J14-ספטמבר!#REF!</f>
        <v>#REF!</v>
      </c>
      <c r="N14" s="54" t="e">
        <f>K14-ספטמבר!#REF!</f>
        <v>#REF!</v>
      </c>
    </row>
    <row r="15" spans="1:14" ht="14.25" customHeight="1" x14ac:dyDescent="0.2">
      <c r="A15" s="2" t="s">
        <v>8</v>
      </c>
      <c r="B15" s="50">
        <v>453</v>
      </c>
      <c r="C15" s="50">
        <v>523</v>
      </c>
      <c r="D15" s="50">
        <v>421</v>
      </c>
      <c r="E15" s="54">
        <f>B15-ספטמבר!D15</f>
        <v>18</v>
      </c>
      <c r="F15" s="54" t="e">
        <f>C15-ספטמבר!#REF!</f>
        <v>#REF!</v>
      </c>
      <c r="G15" s="54" t="e">
        <f>D15-ספטמבר!#REF!</f>
        <v>#REF!</v>
      </c>
      <c r="I15" s="50">
        <v>4088</v>
      </c>
      <c r="J15" s="50">
        <v>3298</v>
      </c>
      <c r="K15" s="50">
        <v>3185</v>
      </c>
      <c r="L15" s="54">
        <f>I15-ספטמבר!I15</f>
        <v>195</v>
      </c>
      <c r="M15" s="54" t="e">
        <f>J15-ספטמבר!#REF!</f>
        <v>#REF!</v>
      </c>
      <c r="N15" s="54" t="e">
        <f>K15-ספטמבר!#REF!</f>
        <v>#REF!</v>
      </c>
    </row>
    <row r="16" spans="1:14" ht="14.25" customHeight="1" x14ac:dyDescent="0.2">
      <c r="A16" s="2" t="s">
        <v>9</v>
      </c>
      <c r="B16" s="50">
        <v>1735</v>
      </c>
      <c r="C16" s="50">
        <v>2296</v>
      </c>
      <c r="D16" s="50">
        <v>2374</v>
      </c>
      <c r="E16" s="54">
        <f>B16-ספטמבר!D16</f>
        <v>24</v>
      </c>
      <c r="F16" s="54" t="e">
        <f>C16-ספטמבר!#REF!</f>
        <v>#REF!</v>
      </c>
      <c r="G16" s="54" t="e">
        <f>D16-ספטמבר!#REF!</f>
        <v>#REF!</v>
      </c>
      <c r="I16" s="50">
        <v>26842</v>
      </c>
      <c r="J16" s="50">
        <v>26021</v>
      </c>
      <c r="K16" s="50">
        <v>32027</v>
      </c>
      <c r="L16" s="54">
        <f>I16-ספטמבר!I16</f>
        <v>3378</v>
      </c>
      <c r="M16" s="54" t="e">
        <f>J16-ספטמבר!#REF!</f>
        <v>#REF!</v>
      </c>
      <c r="N16" s="54" t="e">
        <f>K16-ספטמבר!#REF!</f>
        <v>#REF!</v>
      </c>
    </row>
    <row r="17" spans="1:14" ht="14.25" customHeight="1" x14ac:dyDescent="0.2">
      <c r="A17" s="2" t="s">
        <v>10</v>
      </c>
      <c r="B17" s="50">
        <v>926</v>
      </c>
      <c r="C17" s="50">
        <v>434</v>
      </c>
      <c r="D17" s="50">
        <v>364</v>
      </c>
      <c r="E17" s="54">
        <f>B17-ספטמבר!D17</f>
        <v>25</v>
      </c>
      <c r="F17" s="54" t="e">
        <f>C17-ספטמבר!#REF!</f>
        <v>#REF!</v>
      </c>
      <c r="G17" s="54" t="e">
        <f>D17-ספטמבר!#REF!</f>
        <v>#REF!</v>
      </c>
      <c r="I17" s="50">
        <v>6452</v>
      </c>
      <c r="J17" s="50">
        <v>4662</v>
      </c>
      <c r="K17" s="50">
        <v>4912</v>
      </c>
      <c r="L17" s="54">
        <f>I17-ספטמבר!I17</f>
        <v>111</v>
      </c>
      <c r="M17" s="54" t="e">
        <f>J17-ספטמבר!#REF!</f>
        <v>#REF!</v>
      </c>
      <c r="N17" s="54" t="e">
        <f>K17-ספטמבר!#REF!</f>
        <v>#REF!</v>
      </c>
    </row>
    <row r="18" spans="1:14" ht="14.25" customHeight="1" x14ac:dyDescent="0.2">
      <c r="A18" s="2" t="s">
        <v>11</v>
      </c>
      <c r="B18" s="50">
        <v>213</v>
      </c>
      <c r="C18" s="50">
        <v>227</v>
      </c>
      <c r="D18" s="50">
        <v>208</v>
      </c>
      <c r="E18" s="54">
        <f>B18-ספטמבר!D18</f>
        <v>0</v>
      </c>
      <c r="F18" s="54" t="e">
        <f>C18-ספטמבר!#REF!</f>
        <v>#REF!</v>
      </c>
      <c r="G18" s="54" t="e">
        <f>D18-ספטמבר!#REF!</f>
        <v>#REF!</v>
      </c>
      <c r="I18" s="50">
        <v>3786</v>
      </c>
      <c r="J18" s="50">
        <v>2586</v>
      </c>
      <c r="K18" s="50">
        <v>2244</v>
      </c>
      <c r="L18" s="54">
        <f>I18-ספטמבר!I18</f>
        <v>92</v>
      </c>
      <c r="M18" s="54" t="e">
        <f>J18-ספטמבר!#REF!</f>
        <v>#REF!</v>
      </c>
      <c r="N18" s="54" t="e">
        <f>K18-ספטמבר!#REF!</f>
        <v>#REF!</v>
      </c>
    </row>
    <row r="19" spans="1:14" ht="14.25" customHeight="1" x14ac:dyDescent="0.2">
      <c r="A19" s="2" t="s">
        <v>12</v>
      </c>
      <c r="B19" s="50">
        <v>1111</v>
      </c>
      <c r="C19" s="50">
        <v>798</v>
      </c>
      <c r="D19" s="50">
        <v>812</v>
      </c>
      <c r="E19" s="54">
        <f>B19-ספטמבר!D19</f>
        <v>121</v>
      </c>
      <c r="F19" s="54" t="e">
        <f>C19-ספטמבר!#REF!</f>
        <v>#REF!</v>
      </c>
      <c r="G19" s="54" t="e">
        <f>D19-ספטמבר!#REF!</f>
        <v>#REF!</v>
      </c>
      <c r="I19" s="50">
        <v>8612</v>
      </c>
      <c r="J19" s="50">
        <v>6217</v>
      </c>
      <c r="K19" s="50">
        <v>6682</v>
      </c>
      <c r="L19" s="54">
        <f>I19-ספטמבר!I19</f>
        <v>1005</v>
      </c>
      <c r="M19" s="54" t="e">
        <f>J19-ספטמבר!#REF!</f>
        <v>#REF!</v>
      </c>
      <c r="N19" s="54" t="e">
        <f>K19-ספטמבר!#REF!</f>
        <v>#REF!</v>
      </c>
    </row>
    <row r="20" spans="1:14" ht="14.25" customHeight="1" x14ac:dyDescent="0.2">
      <c r="A20" s="2"/>
      <c r="E20" s="54">
        <f>B20-ספטמבר!D20</f>
        <v>0</v>
      </c>
      <c r="F20" s="54" t="e">
        <f>C20-ספטמבר!#REF!</f>
        <v>#REF!</v>
      </c>
      <c r="G20" s="54" t="e">
        <f>D20-ספטמבר!#REF!</f>
        <v>#REF!</v>
      </c>
      <c r="L20" s="54">
        <f>I20-ספטמבר!I20</f>
        <v>0</v>
      </c>
      <c r="M20" s="54" t="e">
        <f>J20-ספטמבר!#REF!</f>
        <v>#REF!</v>
      </c>
      <c r="N20" s="54" t="e">
        <f>K20-ספטמבר!#REF!</f>
        <v>#REF!</v>
      </c>
    </row>
    <row r="21" spans="1:14" ht="14.25" customHeight="1" x14ac:dyDescent="0.2">
      <c r="A21" s="2" t="s">
        <v>13</v>
      </c>
      <c r="B21" s="50">
        <v>4729</v>
      </c>
      <c r="C21" s="50">
        <v>4711</v>
      </c>
      <c r="D21" s="50">
        <v>4660</v>
      </c>
      <c r="E21" s="54">
        <f>B21-ספטמבר!D21</f>
        <v>543</v>
      </c>
      <c r="F21" s="54" t="e">
        <f>C21-ספטמבר!#REF!</f>
        <v>#REF!</v>
      </c>
      <c r="G21" s="54" t="e">
        <f>D21-ספטמבר!#REF!</f>
        <v>#REF!</v>
      </c>
      <c r="I21" s="50">
        <v>48335</v>
      </c>
      <c r="J21" s="50">
        <v>42997</v>
      </c>
      <c r="K21" s="50">
        <v>38021</v>
      </c>
      <c r="L21" s="54">
        <f>I21-ספטמבר!I21</f>
        <v>2743</v>
      </c>
      <c r="M21" s="54" t="e">
        <f>J21-ספטמבר!#REF!</f>
        <v>#REF!</v>
      </c>
      <c r="N21" s="54" t="e">
        <f>K21-ספטמבר!#REF!</f>
        <v>#REF!</v>
      </c>
    </row>
    <row r="22" spans="1:14" ht="14.25" customHeight="1" x14ac:dyDescent="0.2">
      <c r="A22" s="2" t="s">
        <v>14</v>
      </c>
      <c r="B22" s="50">
        <v>1088</v>
      </c>
      <c r="C22" s="50">
        <v>1108</v>
      </c>
      <c r="D22" s="50">
        <v>1477</v>
      </c>
      <c r="E22" s="54">
        <f>B22-ספטמבר!D22</f>
        <v>354</v>
      </c>
      <c r="F22" s="54" t="e">
        <f>C22-ספטמבר!#REF!</f>
        <v>#REF!</v>
      </c>
      <c r="G22" s="54" t="e">
        <f>D22-ספטמבר!#REF!</f>
        <v>#REF!</v>
      </c>
      <c r="I22" s="50">
        <v>9068</v>
      </c>
      <c r="J22" s="50">
        <v>9276</v>
      </c>
      <c r="K22" s="50">
        <v>9576</v>
      </c>
      <c r="L22" s="54">
        <f>I22-ספטמבר!I22</f>
        <v>1503</v>
      </c>
      <c r="M22" s="54" t="e">
        <f>J22-ספטמבר!#REF!</f>
        <v>#REF!</v>
      </c>
      <c r="N22" s="54" t="e">
        <f>K22-ספטמבר!#REF!</f>
        <v>#REF!</v>
      </c>
    </row>
    <row r="23" spans="1:14" ht="14.25" customHeight="1" x14ac:dyDescent="0.2">
      <c r="A23" s="2" t="s">
        <v>15</v>
      </c>
      <c r="B23" s="50">
        <v>984</v>
      </c>
      <c r="C23" s="50">
        <v>820</v>
      </c>
      <c r="D23" s="50">
        <v>925</v>
      </c>
      <c r="E23" s="54">
        <f>B23-ספטמבר!D23</f>
        <v>102</v>
      </c>
      <c r="F23" s="54" t="e">
        <f>C23-ספטמבר!#REF!</f>
        <v>#REF!</v>
      </c>
      <c r="G23" s="54" t="e">
        <f>D23-ספטמבר!#REF!</f>
        <v>#REF!</v>
      </c>
      <c r="I23" s="50">
        <v>12825</v>
      </c>
      <c r="J23" s="50">
        <v>11183</v>
      </c>
      <c r="K23" s="50">
        <v>10933</v>
      </c>
      <c r="L23" s="54">
        <f>I23-ספטמבר!I23</f>
        <v>662</v>
      </c>
      <c r="M23" s="54" t="e">
        <f>J23-ספטמבר!#REF!</f>
        <v>#REF!</v>
      </c>
      <c r="N23" s="54" t="e">
        <f>K23-ספטמבר!#REF!</f>
        <v>#REF!</v>
      </c>
    </row>
    <row r="24" spans="1:14" ht="14.25" customHeight="1" x14ac:dyDescent="0.2">
      <c r="A24" s="2" t="s">
        <v>16</v>
      </c>
      <c r="B24" s="50">
        <v>1637</v>
      </c>
      <c r="C24" s="50">
        <v>1479</v>
      </c>
      <c r="D24" s="50">
        <v>1605</v>
      </c>
      <c r="E24" s="54">
        <f>B24-ספטמבר!D24</f>
        <v>46</v>
      </c>
      <c r="F24" s="54" t="e">
        <f>C24-ספטמבר!#REF!</f>
        <v>#REF!</v>
      </c>
      <c r="G24" s="54" t="e">
        <f>D24-ספטמבר!#REF!</f>
        <v>#REF!</v>
      </c>
      <c r="I24" s="50">
        <v>18402</v>
      </c>
      <c r="J24" s="50">
        <v>15420</v>
      </c>
      <c r="K24" s="50">
        <v>13340</v>
      </c>
      <c r="L24" s="54">
        <f>I24-ספטמבר!I24</f>
        <v>339</v>
      </c>
      <c r="M24" s="54" t="e">
        <f>J24-ספטמבר!#REF!</f>
        <v>#REF!</v>
      </c>
      <c r="N24" s="54" t="e">
        <f>K24-ספטמבר!#REF!</f>
        <v>#REF!</v>
      </c>
    </row>
    <row r="25" spans="1:14" ht="14.25" customHeight="1" x14ac:dyDescent="0.2">
      <c r="A25" s="2" t="s">
        <v>17</v>
      </c>
      <c r="B25" s="50">
        <v>1020</v>
      </c>
      <c r="C25" s="50">
        <v>1304</v>
      </c>
      <c r="D25" s="50">
        <v>653</v>
      </c>
      <c r="E25" s="54">
        <f>B25-ספטמבר!D25</f>
        <v>41</v>
      </c>
      <c r="F25" s="54" t="e">
        <f>C25-ספטמבר!#REF!</f>
        <v>#REF!</v>
      </c>
      <c r="G25" s="54" t="e">
        <f>D25-ספטמבר!#REF!</f>
        <v>#REF!</v>
      </c>
      <c r="I25" s="50">
        <v>8039.9999999999991</v>
      </c>
      <c r="J25" s="50">
        <v>7118</v>
      </c>
      <c r="K25" s="50">
        <v>4172</v>
      </c>
      <c r="L25" s="54">
        <f>I25-ספטמבר!I25</f>
        <v>238.99999999999909</v>
      </c>
      <c r="M25" s="54" t="e">
        <f>J25-ספטמבר!#REF!</f>
        <v>#REF!</v>
      </c>
      <c r="N25" s="54" t="e">
        <f>K25-ספטמבר!#REF!</f>
        <v>#REF!</v>
      </c>
    </row>
    <row r="26" spans="1:14" ht="14.25" customHeight="1" x14ac:dyDescent="0.2">
      <c r="A26" s="2"/>
      <c r="E26" s="54">
        <f>B26-ספטמבר!D26</f>
        <v>0</v>
      </c>
      <c r="F26" s="54" t="e">
        <f>C26-ספטמבר!#REF!</f>
        <v>#REF!</v>
      </c>
      <c r="G26" s="54" t="e">
        <f>D26-ספטמבר!#REF!</f>
        <v>#REF!</v>
      </c>
      <c r="L26" s="54">
        <f>I26-ספטמבר!I26</f>
        <v>0</v>
      </c>
      <c r="M26" s="54" t="e">
        <f>J26-ספטמבר!#REF!</f>
        <v>#REF!</v>
      </c>
      <c r="N26" s="54" t="e">
        <f>K26-ספטמבר!#REF!</f>
        <v>#REF!</v>
      </c>
    </row>
    <row r="27" spans="1:14" ht="14.25" customHeight="1" x14ac:dyDescent="0.2">
      <c r="A27" s="2" t="s">
        <v>18</v>
      </c>
      <c r="B27" s="50">
        <v>6206</v>
      </c>
      <c r="C27" s="50">
        <v>4963</v>
      </c>
      <c r="D27" s="50">
        <v>4587</v>
      </c>
      <c r="E27" s="54">
        <f>B27-ספטמבר!D27</f>
        <v>337</v>
      </c>
      <c r="F27" s="54" t="e">
        <f>C27-ספטמבר!#REF!</f>
        <v>#REF!</v>
      </c>
      <c r="G27" s="54" t="e">
        <f>D27-ספטמבר!#REF!</f>
        <v>#REF!</v>
      </c>
      <c r="I27" s="50">
        <v>52950</v>
      </c>
      <c r="J27" s="50">
        <v>52046</v>
      </c>
      <c r="K27" s="50">
        <v>42250</v>
      </c>
      <c r="L27" s="54">
        <f>I27-ספטמבר!I27</f>
        <v>2656</v>
      </c>
      <c r="M27" s="54" t="e">
        <f>J27-ספטמבר!#REF!</f>
        <v>#REF!</v>
      </c>
      <c r="N27" s="54" t="e">
        <f>K27-ספטמבר!#REF!</f>
        <v>#REF!</v>
      </c>
    </row>
    <row r="28" spans="1:14" ht="14.25" customHeight="1" x14ac:dyDescent="0.2">
      <c r="A28" s="2" t="s">
        <v>19</v>
      </c>
      <c r="B28" s="50">
        <v>3327</v>
      </c>
      <c r="C28" s="50">
        <v>2376</v>
      </c>
      <c r="D28" s="50">
        <v>2417</v>
      </c>
      <c r="E28" s="54">
        <f>B28-ספטמבר!D28</f>
        <v>68</v>
      </c>
      <c r="F28" s="54" t="e">
        <f>C28-ספטמבר!#REF!</f>
        <v>#REF!</v>
      </c>
      <c r="G28" s="54" t="e">
        <f>D28-ספטמבר!#REF!</f>
        <v>#REF!</v>
      </c>
      <c r="I28" s="50">
        <v>18775</v>
      </c>
      <c r="J28" s="50">
        <v>16440</v>
      </c>
      <c r="K28" s="50">
        <v>14511</v>
      </c>
      <c r="L28" s="54">
        <f>I28-ספטמבר!I28</f>
        <v>446</v>
      </c>
      <c r="M28" s="54" t="e">
        <f>J28-ספטמבר!#REF!</f>
        <v>#REF!</v>
      </c>
      <c r="N28" s="54" t="e">
        <f>K28-ספטמבר!#REF!</f>
        <v>#REF!</v>
      </c>
    </row>
    <row r="29" spans="1:14" ht="14.25" customHeight="1" x14ac:dyDescent="0.2">
      <c r="A29" s="2" t="s">
        <v>20</v>
      </c>
      <c r="B29" s="50">
        <v>131</v>
      </c>
      <c r="C29" s="50">
        <v>131</v>
      </c>
      <c r="D29" s="50">
        <v>154</v>
      </c>
      <c r="E29" s="54">
        <f>B29-ספטמבר!D29</f>
        <v>12</v>
      </c>
      <c r="F29" s="54" t="e">
        <f>C29-ספטמבר!#REF!</f>
        <v>#REF!</v>
      </c>
      <c r="G29" s="54" t="e">
        <f>D29-ספטמבר!#REF!</f>
        <v>#REF!</v>
      </c>
      <c r="I29" s="50">
        <v>3544</v>
      </c>
      <c r="J29" s="50">
        <v>2357</v>
      </c>
      <c r="K29" s="50">
        <v>2370</v>
      </c>
      <c r="L29" s="54">
        <f>I29-ספטמבר!I29</f>
        <v>97</v>
      </c>
      <c r="M29" s="54" t="e">
        <f>J29-ספטמבר!#REF!</f>
        <v>#REF!</v>
      </c>
      <c r="N29" s="54" t="e">
        <f>K29-ספטמבר!#REF!</f>
        <v>#REF!</v>
      </c>
    </row>
    <row r="30" spans="1:14" ht="14.25" customHeight="1" x14ac:dyDescent="0.2">
      <c r="A30" s="2" t="s">
        <v>21</v>
      </c>
      <c r="B30" s="50">
        <v>148</v>
      </c>
      <c r="C30" s="50">
        <v>107</v>
      </c>
      <c r="D30" s="50">
        <v>133</v>
      </c>
      <c r="E30" s="54">
        <f>B30-ספטמבר!D30</f>
        <v>4</v>
      </c>
      <c r="F30" s="54" t="e">
        <f>C30-ספטמבר!#REF!</f>
        <v>#REF!</v>
      </c>
      <c r="G30" s="54" t="e">
        <f>D30-ספטמבר!#REF!</f>
        <v>#REF!</v>
      </c>
      <c r="I30" s="50">
        <v>1849</v>
      </c>
      <c r="J30" s="50">
        <v>1922</v>
      </c>
      <c r="K30" s="50">
        <v>1959</v>
      </c>
      <c r="L30" s="54">
        <f>I30-ספטמבר!I30</f>
        <v>41</v>
      </c>
      <c r="M30" s="54" t="e">
        <f>J30-ספטמבר!#REF!</f>
        <v>#REF!</v>
      </c>
      <c r="N30" s="54" t="e">
        <f>K30-ספטמבר!#REF!</f>
        <v>#REF!</v>
      </c>
    </row>
    <row r="31" spans="1:14" ht="14.25" customHeight="1" x14ac:dyDescent="0.2">
      <c r="A31" s="3" t="s">
        <v>22</v>
      </c>
      <c r="B31" s="50">
        <v>686</v>
      </c>
      <c r="C31" s="50">
        <v>558</v>
      </c>
      <c r="D31" s="50">
        <v>444</v>
      </c>
      <c r="E31" s="54">
        <f>B31-ספטמבר!D31</f>
        <v>33</v>
      </c>
      <c r="F31" s="54" t="e">
        <f>C31-ספטמבר!#REF!</f>
        <v>#REF!</v>
      </c>
      <c r="G31" s="54" t="e">
        <f>D31-ספטמבר!#REF!</f>
        <v>#REF!</v>
      </c>
      <c r="I31" s="50">
        <v>15381</v>
      </c>
      <c r="J31" s="50">
        <v>18257</v>
      </c>
      <c r="K31" s="50">
        <v>11460</v>
      </c>
      <c r="L31" s="54">
        <f>I31-ספטמבר!I31</f>
        <v>107</v>
      </c>
      <c r="M31" s="54" t="e">
        <f>J31-ספטמבר!#REF!</f>
        <v>#REF!</v>
      </c>
      <c r="N31" s="54" t="e">
        <f>K31-ספטמבר!#REF!</f>
        <v>#REF!</v>
      </c>
    </row>
    <row r="32" spans="1:14" ht="14.25" customHeight="1" x14ac:dyDescent="0.2">
      <c r="A32" s="3" t="s">
        <v>116</v>
      </c>
      <c r="B32" s="50">
        <v>167</v>
      </c>
      <c r="C32" s="50">
        <v>308</v>
      </c>
      <c r="D32" s="50">
        <v>100</v>
      </c>
      <c r="E32" s="54">
        <f>B32-ספטמבר!D32</f>
        <v>1</v>
      </c>
      <c r="F32" s="54" t="e">
        <f>C32-ספטמבר!#REF!</f>
        <v>#REF!</v>
      </c>
      <c r="G32" s="54" t="e">
        <f>D32-ספטמבר!#REF!</f>
        <v>#REF!</v>
      </c>
      <c r="I32" s="50">
        <v>1293</v>
      </c>
      <c r="J32" s="50">
        <v>1679</v>
      </c>
      <c r="K32" s="50">
        <v>851</v>
      </c>
      <c r="L32" s="54">
        <f>I32-ספטמבר!I32</f>
        <v>9</v>
      </c>
      <c r="M32" s="54" t="e">
        <f>J32-ספטמבר!#REF!</f>
        <v>#REF!</v>
      </c>
      <c r="N32" s="54" t="e">
        <f>K32-ספטמבר!#REF!</f>
        <v>#REF!</v>
      </c>
    </row>
    <row r="33" spans="1:14" ht="14.25" customHeight="1" x14ac:dyDescent="0.2">
      <c r="A33" s="2" t="s">
        <v>17</v>
      </c>
      <c r="B33" s="50">
        <v>1747</v>
      </c>
      <c r="C33" s="50">
        <v>1483</v>
      </c>
      <c r="D33" s="50">
        <v>1339</v>
      </c>
      <c r="E33" s="54">
        <f>B33-ספטמבר!D33</f>
        <v>219</v>
      </c>
      <c r="F33" s="54" t="e">
        <f>C33-ספטמבר!#REF!</f>
        <v>#REF!</v>
      </c>
      <c r="G33" s="54" t="e">
        <f>D33-ספטמבר!#REF!</f>
        <v>#REF!</v>
      </c>
      <c r="I33" s="50">
        <v>12108</v>
      </c>
      <c r="J33" s="50">
        <v>11391</v>
      </c>
      <c r="K33" s="50">
        <v>10338</v>
      </c>
      <c r="L33" s="54">
        <f>I33-ספטמבר!I33</f>
        <v>1956</v>
      </c>
      <c r="M33" s="54" t="e">
        <f>J33-ספטמבר!#REF!</f>
        <v>#REF!</v>
      </c>
      <c r="N33" s="54" t="e">
        <f>K33-ספטמבר!#REF!</f>
        <v>#REF!</v>
      </c>
    </row>
    <row r="34" spans="1:14" ht="14.25" customHeight="1" x14ac:dyDescent="0.2">
      <c r="E34" s="54">
        <f>B34-ספטמבר!D34</f>
        <v>0</v>
      </c>
      <c r="F34" s="54" t="e">
        <f>C34-ספטמבר!#REF!</f>
        <v>#REF!</v>
      </c>
      <c r="G34" s="54" t="e">
        <f>D34-ספטמבר!#REF!</f>
        <v>#REF!</v>
      </c>
      <c r="L34" s="54">
        <f>I34-ספטמבר!I34</f>
        <v>0</v>
      </c>
      <c r="M34" s="54" t="e">
        <f>J34-ספטמבר!#REF!</f>
        <v>#REF!</v>
      </c>
      <c r="N34" s="54" t="e">
        <f>K34-ספטמבר!#REF!</f>
        <v>#REF!</v>
      </c>
    </row>
    <row r="35" spans="1:14" ht="14.25" customHeight="1" x14ac:dyDescent="0.2">
      <c r="A35" s="2" t="s">
        <v>23</v>
      </c>
      <c r="B35" s="50">
        <v>212101</v>
      </c>
      <c r="C35" s="50">
        <v>193781</v>
      </c>
      <c r="D35" s="50">
        <v>177595</v>
      </c>
      <c r="E35" s="54">
        <f>B35-ספטמבר!D35</f>
        <v>62622</v>
      </c>
      <c r="F35" s="54" t="e">
        <f>C35-ספטמבר!#REF!</f>
        <v>#REF!</v>
      </c>
      <c r="G35" s="54" t="e">
        <f>D35-ספטמבר!#REF!</f>
        <v>#REF!</v>
      </c>
      <c r="I35" s="50">
        <v>1700142</v>
      </c>
      <c r="J35" s="50">
        <v>1563898</v>
      </c>
      <c r="K35" s="50">
        <v>1590359</v>
      </c>
      <c r="L35" s="54">
        <f>I35-ספטמבר!I35</f>
        <v>399372</v>
      </c>
      <c r="M35" s="54" t="e">
        <f>J35-ספטמבר!#REF!</f>
        <v>#REF!</v>
      </c>
      <c r="N35" s="54" t="e">
        <f>K35-ספטמבר!#REF!</f>
        <v>#REF!</v>
      </c>
    </row>
    <row r="36" spans="1:14" ht="14.25" customHeight="1" x14ac:dyDescent="0.2">
      <c r="A36" s="2" t="s">
        <v>24</v>
      </c>
      <c r="B36" s="50">
        <v>6406</v>
      </c>
      <c r="C36" s="50">
        <v>6103</v>
      </c>
      <c r="D36" s="50">
        <v>4932</v>
      </c>
      <c r="E36" s="54">
        <f>B36-ספטמבר!D36</f>
        <v>326</v>
      </c>
      <c r="F36" s="54" t="e">
        <f>C36-ספטמבר!#REF!</f>
        <v>#REF!</v>
      </c>
      <c r="G36" s="54" t="e">
        <f>D36-ספטמבר!#REF!</f>
        <v>#REF!</v>
      </c>
      <c r="I36" s="50">
        <v>54834</v>
      </c>
      <c r="J36" s="50">
        <v>54772</v>
      </c>
      <c r="K36" s="50">
        <v>47899</v>
      </c>
      <c r="L36" s="54">
        <f>I36-ספטמבר!I36</f>
        <v>4020</v>
      </c>
      <c r="M36" s="54" t="e">
        <f>J36-ספטמבר!#REF!</f>
        <v>#REF!</v>
      </c>
      <c r="N36" s="54" t="e">
        <f>K36-ספטמבר!#REF!</f>
        <v>#REF!</v>
      </c>
    </row>
    <row r="37" spans="1:14" ht="14.25" customHeight="1" x14ac:dyDescent="0.2">
      <c r="A37" s="2" t="s">
        <v>25</v>
      </c>
      <c r="B37" s="50">
        <v>999</v>
      </c>
      <c r="C37" s="50">
        <v>825</v>
      </c>
      <c r="D37" s="50">
        <v>1141</v>
      </c>
      <c r="E37" s="54">
        <f>B37-ספטמבר!D37</f>
        <v>10</v>
      </c>
      <c r="F37" s="54" t="e">
        <f>C37-ספטמבר!#REF!</f>
        <v>#REF!</v>
      </c>
      <c r="G37" s="54" t="e">
        <f>D37-ספטמבר!#REF!</f>
        <v>#REF!</v>
      </c>
      <c r="I37" s="50">
        <v>10566</v>
      </c>
      <c r="J37" s="50">
        <v>11842</v>
      </c>
      <c r="K37" s="50">
        <v>11629</v>
      </c>
      <c r="L37" s="54">
        <f>I37-ספטמבר!I37</f>
        <v>592</v>
      </c>
      <c r="M37" s="54" t="e">
        <f>J37-ספטמבר!#REF!</f>
        <v>#REF!</v>
      </c>
      <c r="N37" s="54" t="e">
        <f>K37-ספטמבר!#REF!</f>
        <v>#REF!</v>
      </c>
    </row>
    <row r="38" spans="1:14" ht="14.25" customHeight="1" x14ac:dyDescent="0.2">
      <c r="A38" s="2" t="s">
        <v>26</v>
      </c>
      <c r="B38" s="50">
        <v>1751</v>
      </c>
      <c r="C38" s="50">
        <v>2020</v>
      </c>
      <c r="D38" s="50">
        <v>1333</v>
      </c>
      <c r="E38" s="54">
        <f>B38-ספטמבר!D38</f>
        <v>56</v>
      </c>
      <c r="F38" s="54" t="e">
        <f>C38-ספטמבר!#REF!</f>
        <v>#REF!</v>
      </c>
      <c r="G38" s="54" t="e">
        <f>D38-ספטמבר!#REF!</f>
        <v>#REF!</v>
      </c>
      <c r="I38" s="50">
        <v>16235</v>
      </c>
      <c r="J38" s="50">
        <v>15167</v>
      </c>
      <c r="K38" s="50">
        <v>14754</v>
      </c>
      <c r="L38" s="54">
        <f>I38-ספטמבר!I38</f>
        <v>724</v>
      </c>
      <c r="M38" s="54" t="e">
        <f>J38-ספטמבר!#REF!</f>
        <v>#REF!</v>
      </c>
      <c r="N38" s="54" t="e">
        <f>K38-ספטמבר!#REF!</f>
        <v>#REF!</v>
      </c>
    </row>
    <row r="39" spans="1:14" ht="14.25" customHeight="1" x14ac:dyDescent="0.2">
      <c r="A39" s="2" t="s">
        <v>27</v>
      </c>
      <c r="B39" s="50">
        <v>1927</v>
      </c>
      <c r="C39" s="50">
        <v>1371</v>
      </c>
      <c r="D39" s="50">
        <v>1334</v>
      </c>
      <c r="E39" s="54">
        <f>B39-ספטמבר!D39</f>
        <v>126</v>
      </c>
      <c r="F39" s="54" t="e">
        <f>C39-ספטמבר!#REF!</f>
        <v>#REF!</v>
      </c>
      <c r="G39" s="54" t="e">
        <f>D39-ספטמבר!#REF!</f>
        <v>#REF!</v>
      </c>
      <c r="I39" s="50">
        <v>12324</v>
      </c>
      <c r="J39" s="50">
        <v>11968</v>
      </c>
      <c r="K39" s="50">
        <v>10181</v>
      </c>
      <c r="L39" s="54">
        <f>I39-ספטמבר!I39</f>
        <v>1072</v>
      </c>
      <c r="M39" s="54" t="e">
        <f>J39-ספטמבר!#REF!</f>
        <v>#REF!</v>
      </c>
      <c r="N39" s="54" t="e">
        <f>K39-ספטמבר!#REF!</f>
        <v>#REF!</v>
      </c>
    </row>
    <row r="40" spans="1:14" ht="14.25" customHeight="1" x14ac:dyDescent="0.2">
      <c r="A40" s="2" t="s">
        <v>28</v>
      </c>
      <c r="B40" s="50">
        <v>1678</v>
      </c>
      <c r="C40" s="50">
        <v>1815</v>
      </c>
      <c r="D40" s="50">
        <v>1098</v>
      </c>
      <c r="E40" s="54">
        <f>B40-ספטמבר!D40</f>
        <v>118</v>
      </c>
      <c r="F40" s="54" t="e">
        <f>C40-ספטמבר!#REF!</f>
        <v>#REF!</v>
      </c>
      <c r="G40" s="54" t="e">
        <f>D40-ספטמבר!#REF!</f>
        <v>#REF!</v>
      </c>
      <c r="I40" s="50">
        <v>15429</v>
      </c>
      <c r="J40" s="50">
        <v>15521</v>
      </c>
      <c r="K40" s="50">
        <v>11096</v>
      </c>
      <c r="L40" s="54">
        <f>I40-ספטמבר!I40</f>
        <v>1603</v>
      </c>
      <c r="M40" s="54" t="e">
        <f>J40-ספטמבר!#REF!</f>
        <v>#REF!</v>
      </c>
      <c r="N40" s="54" t="e">
        <f>K40-ספטמבר!#REF!</f>
        <v>#REF!</v>
      </c>
    </row>
    <row r="41" spans="1:14" ht="14.25" customHeight="1" x14ac:dyDescent="0.2">
      <c r="A41" s="2" t="s">
        <v>29</v>
      </c>
      <c r="B41" s="50">
        <v>17283</v>
      </c>
      <c r="C41" s="50">
        <v>18613</v>
      </c>
      <c r="D41" s="50">
        <v>16664</v>
      </c>
      <c r="E41" s="54">
        <f>B41-ספטמבר!D41</f>
        <v>3763</v>
      </c>
      <c r="F41" s="54" t="e">
        <f>C41-ספטמבר!#REF!</f>
        <v>#REF!</v>
      </c>
      <c r="G41" s="54" t="e">
        <f>D41-ספטמבר!#REF!</f>
        <v>#REF!</v>
      </c>
      <c r="I41" s="50">
        <v>153382</v>
      </c>
      <c r="J41" s="50">
        <v>156543</v>
      </c>
      <c r="K41" s="50">
        <v>147644</v>
      </c>
      <c r="L41" s="54">
        <f>I41-ספטמבר!I41</f>
        <v>26830</v>
      </c>
      <c r="M41" s="54" t="e">
        <f>J41-ספטמבר!#REF!</f>
        <v>#REF!</v>
      </c>
      <c r="N41" s="54" t="e">
        <f>K41-ספטמבר!#REF!</f>
        <v>#REF!</v>
      </c>
    </row>
    <row r="42" spans="1:14" ht="14.25" customHeight="1" x14ac:dyDescent="0.2">
      <c r="A42" s="2" t="s">
        <v>30</v>
      </c>
      <c r="B42" s="50">
        <v>955</v>
      </c>
      <c r="C42" s="50">
        <v>1461</v>
      </c>
      <c r="D42" s="50">
        <v>1281</v>
      </c>
      <c r="E42" s="54">
        <f>B42-ספטמבר!D42</f>
        <v>209</v>
      </c>
      <c r="F42" s="54" t="e">
        <f>C42-ספטמבר!#REF!</f>
        <v>#REF!</v>
      </c>
      <c r="G42" s="54" t="e">
        <f>D42-ספטמבר!#REF!</f>
        <v>#REF!</v>
      </c>
      <c r="I42" s="50">
        <v>6406</v>
      </c>
      <c r="J42" s="50">
        <v>7310</v>
      </c>
      <c r="K42" s="50">
        <v>6580</v>
      </c>
      <c r="L42" s="54">
        <f>I42-ספטמבר!I42</f>
        <v>891</v>
      </c>
      <c r="M42" s="54" t="e">
        <f>J42-ספטמבר!#REF!</f>
        <v>#REF!</v>
      </c>
      <c r="N42" s="54" t="e">
        <f>K42-ספטמבר!#REF!</f>
        <v>#REF!</v>
      </c>
    </row>
    <row r="43" spans="1:14" ht="14.25" customHeight="1" x14ac:dyDescent="0.2">
      <c r="A43" s="2" t="s">
        <v>31</v>
      </c>
      <c r="B43" s="50">
        <v>4394</v>
      </c>
      <c r="C43" s="50">
        <v>4873</v>
      </c>
      <c r="D43" s="50">
        <v>3914</v>
      </c>
      <c r="E43" s="54">
        <f>B43-ספטמבר!D43</f>
        <v>731</v>
      </c>
      <c r="F43" s="54" t="e">
        <f>C43-ספטמבר!#REF!</f>
        <v>#REF!</v>
      </c>
      <c r="G43" s="54" t="e">
        <f>D43-ספטמבר!#REF!</f>
        <v>#REF!</v>
      </c>
      <c r="I43" s="50">
        <v>51379</v>
      </c>
      <c r="J43" s="50">
        <v>44905</v>
      </c>
      <c r="K43" s="50">
        <v>42655</v>
      </c>
      <c r="L43" s="54">
        <f>I43-ספטמבר!I43</f>
        <v>3820</v>
      </c>
      <c r="M43" s="54" t="e">
        <f>J43-ספטמבר!#REF!</f>
        <v>#REF!</v>
      </c>
      <c r="N43" s="54" t="e">
        <f>K43-ספטמבר!#REF!</f>
        <v>#REF!</v>
      </c>
    </row>
    <row r="44" spans="1:14" ht="14.25" customHeight="1" x14ac:dyDescent="0.2">
      <c r="A44" s="2" t="s">
        <v>32</v>
      </c>
      <c r="B44" s="50">
        <v>3300</v>
      </c>
      <c r="C44" s="50">
        <v>3162</v>
      </c>
      <c r="D44" s="50">
        <v>2675</v>
      </c>
      <c r="E44" s="54">
        <f>B44-ספטמבר!D44</f>
        <v>515</v>
      </c>
      <c r="F44" s="54" t="e">
        <f>C44-ספטמבר!#REF!</f>
        <v>#REF!</v>
      </c>
      <c r="G44" s="54" t="e">
        <f>D44-ספטמבר!#REF!</f>
        <v>#REF!</v>
      </c>
      <c r="I44" s="50">
        <v>27497</v>
      </c>
      <c r="J44" s="50">
        <v>26774</v>
      </c>
      <c r="K44" s="50">
        <v>25833</v>
      </c>
      <c r="L44" s="54">
        <f>I44-ספטמבר!I44</f>
        <v>3881</v>
      </c>
      <c r="M44" s="54" t="e">
        <f>J44-ספטמבר!#REF!</f>
        <v>#REF!</v>
      </c>
      <c r="N44" s="54" t="e">
        <f>K44-ספטמבר!#REF!</f>
        <v>#REF!</v>
      </c>
    </row>
    <row r="45" spans="1:14" ht="14.25" customHeight="1" x14ac:dyDescent="0.2">
      <c r="A45" s="3" t="s">
        <v>33</v>
      </c>
      <c r="B45" s="50">
        <v>18359</v>
      </c>
      <c r="C45" s="50">
        <v>15001</v>
      </c>
      <c r="D45" s="50">
        <v>15700</v>
      </c>
      <c r="E45" s="54">
        <f>B45-ספטמבר!D45</f>
        <v>3720</v>
      </c>
      <c r="F45" s="54" t="e">
        <f>C45-ספטמבר!#REF!</f>
        <v>#REF!</v>
      </c>
      <c r="G45" s="54" t="e">
        <f>D45-ספטמבר!#REF!</f>
        <v>#REF!</v>
      </c>
      <c r="I45" s="50">
        <v>235090</v>
      </c>
      <c r="J45" s="50">
        <v>229647</v>
      </c>
      <c r="K45" s="50">
        <v>225166</v>
      </c>
      <c r="L45" s="54">
        <f>I45-ספטמבר!I45</f>
        <v>29675</v>
      </c>
      <c r="M45" s="54" t="e">
        <f>J45-ספטמבר!#REF!</f>
        <v>#REF!</v>
      </c>
      <c r="N45" s="54" t="e">
        <f>K45-ספטמבר!#REF!</f>
        <v>#REF!</v>
      </c>
    </row>
    <row r="46" spans="1:14" ht="14.25" customHeight="1" x14ac:dyDescent="0.2">
      <c r="A46" s="3" t="s">
        <v>34</v>
      </c>
      <c r="B46" s="50">
        <v>16932</v>
      </c>
      <c r="C46" s="50">
        <v>10905</v>
      </c>
      <c r="D46" s="50">
        <v>12784</v>
      </c>
      <c r="E46" s="54">
        <f>B46-ספטמבר!D46</f>
        <v>7812</v>
      </c>
      <c r="F46" s="54" t="e">
        <f>C46-ספטמבר!#REF!</f>
        <v>#REF!</v>
      </c>
      <c r="G46" s="54" t="e">
        <f>D46-ספטמבר!#REF!</f>
        <v>#REF!</v>
      </c>
      <c r="I46" s="50">
        <v>124334</v>
      </c>
      <c r="J46" s="50">
        <v>107271</v>
      </c>
      <c r="K46" s="50">
        <v>135435</v>
      </c>
      <c r="L46" s="54">
        <f>I46-ספטמבר!I46</f>
        <v>29023</v>
      </c>
      <c r="M46" s="54" t="e">
        <f>J46-ספטמבר!#REF!</f>
        <v>#REF!</v>
      </c>
      <c r="N46" s="54" t="e">
        <f>K46-ספטמבר!#REF!</f>
        <v>#REF!</v>
      </c>
    </row>
    <row r="47" spans="1:14" ht="14.25" customHeight="1" x14ac:dyDescent="0.2">
      <c r="A47" s="2" t="s">
        <v>35</v>
      </c>
      <c r="B47" s="50">
        <v>4143</v>
      </c>
      <c r="C47" s="50">
        <v>3818</v>
      </c>
      <c r="D47" s="50">
        <v>2900</v>
      </c>
      <c r="E47" s="54">
        <f>B47-ספטמבר!D47</f>
        <v>861</v>
      </c>
      <c r="F47" s="54" t="e">
        <f>C47-ספטמבר!#REF!</f>
        <v>#REF!</v>
      </c>
      <c r="G47" s="54" t="e">
        <f>D47-ספטמבר!#REF!</f>
        <v>#REF!</v>
      </c>
      <c r="I47" s="50">
        <v>31729</v>
      </c>
      <c r="J47" s="50">
        <v>29117</v>
      </c>
      <c r="K47" s="50">
        <v>23803</v>
      </c>
      <c r="L47" s="54">
        <f>I47-ספטמבר!I47</f>
        <v>4009</v>
      </c>
      <c r="M47" s="54" t="e">
        <f>J47-ספטמבר!#REF!</f>
        <v>#REF!</v>
      </c>
      <c r="N47" s="54" t="e">
        <f>K47-ספטמבר!#REF!</f>
        <v>#REF!</v>
      </c>
    </row>
    <row r="48" spans="1:14" ht="14.25" customHeight="1" x14ac:dyDescent="0.2">
      <c r="A48" s="2" t="s">
        <v>36</v>
      </c>
      <c r="B48" s="50">
        <v>22764</v>
      </c>
      <c r="C48" s="50">
        <v>16364</v>
      </c>
      <c r="D48" s="50">
        <v>13108</v>
      </c>
      <c r="E48" s="54">
        <f>B48-ספטמבר!D48</f>
        <v>9777</v>
      </c>
      <c r="F48" s="54" t="e">
        <f>C48-ספטמבר!#REF!</f>
        <v>#REF!</v>
      </c>
      <c r="G48" s="54" t="e">
        <f>D48-ספטמבר!#REF!</f>
        <v>#REF!</v>
      </c>
      <c r="I48" s="50">
        <v>169851</v>
      </c>
      <c r="J48" s="50">
        <v>154028</v>
      </c>
      <c r="K48" s="50">
        <v>136267</v>
      </c>
      <c r="L48" s="54">
        <f>I48-ספטמבר!I48</f>
        <v>52240</v>
      </c>
      <c r="M48" s="54" t="e">
        <f>J48-ספטמבר!#REF!</f>
        <v>#REF!</v>
      </c>
      <c r="N48" s="54" t="e">
        <f>K48-ספטמבר!#REF!</f>
        <v>#REF!</v>
      </c>
    </row>
    <row r="49" spans="1:14" ht="14.25" customHeight="1" x14ac:dyDescent="0.2">
      <c r="A49" s="2" t="s">
        <v>37</v>
      </c>
      <c r="B49" s="50">
        <v>2535</v>
      </c>
      <c r="C49" s="50">
        <v>2193</v>
      </c>
      <c r="D49" s="50">
        <v>1883</v>
      </c>
      <c r="E49" s="54">
        <f>B49-ספטמבר!D49</f>
        <v>701</v>
      </c>
      <c r="F49" s="54" t="e">
        <f>C49-ספטמבר!#REF!</f>
        <v>#REF!</v>
      </c>
      <c r="G49" s="54" t="e">
        <f>D49-ספטמבר!#REF!</f>
        <v>#REF!</v>
      </c>
      <c r="I49" s="50">
        <v>26833</v>
      </c>
      <c r="J49" s="50">
        <v>25860</v>
      </c>
      <c r="K49" s="50">
        <v>23465</v>
      </c>
      <c r="L49" s="54">
        <f>I49-ספטמבר!I49</f>
        <v>5368</v>
      </c>
      <c r="M49" s="54" t="e">
        <f>J49-ספטמבר!#REF!</f>
        <v>#REF!</v>
      </c>
      <c r="N49" s="54" t="e">
        <f>K49-ספטמבר!#REF!</f>
        <v>#REF!</v>
      </c>
    </row>
    <row r="50" spans="1:14" ht="14.25" customHeight="1" x14ac:dyDescent="0.2">
      <c r="A50" s="3" t="s">
        <v>38</v>
      </c>
      <c r="B50" s="50">
        <v>5110</v>
      </c>
      <c r="C50" s="50">
        <v>5703</v>
      </c>
      <c r="D50" s="50">
        <v>7109</v>
      </c>
      <c r="E50" s="54">
        <f>B50-ספטמבר!D50</f>
        <v>1052</v>
      </c>
      <c r="F50" s="54" t="e">
        <f>C50-ספטמבר!#REF!</f>
        <v>#REF!</v>
      </c>
      <c r="G50" s="54" t="e">
        <f>D50-ספטמבר!#REF!</f>
        <v>#REF!</v>
      </c>
      <c r="I50" s="50">
        <v>42536</v>
      </c>
      <c r="J50" s="50">
        <v>40870</v>
      </c>
      <c r="K50" s="50">
        <v>54397</v>
      </c>
      <c r="L50" s="54">
        <f>I50-ספטמבר!I50</f>
        <v>3965</v>
      </c>
      <c r="M50" s="54" t="e">
        <f>J50-ספטמבר!#REF!</f>
        <v>#REF!</v>
      </c>
      <c r="N50" s="54" t="e">
        <f>K50-ספטמבר!#REF!</f>
        <v>#REF!</v>
      </c>
    </row>
    <row r="51" spans="1:14" ht="14.25" customHeight="1" x14ac:dyDescent="0.2">
      <c r="A51" s="2" t="s">
        <v>39</v>
      </c>
      <c r="B51" s="50">
        <v>1206</v>
      </c>
      <c r="C51" s="50">
        <v>1017</v>
      </c>
      <c r="D51" s="50">
        <v>1852</v>
      </c>
      <c r="E51" s="54">
        <f>B51-ספטמבר!D51</f>
        <v>149</v>
      </c>
      <c r="F51" s="54" t="e">
        <f>C51-ספטמבר!#REF!</f>
        <v>#REF!</v>
      </c>
      <c r="G51" s="54" t="e">
        <f>D51-ספטמבר!#REF!</f>
        <v>#REF!</v>
      </c>
      <c r="I51" s="50">
        <v>7979</v>
      </c>
      <c r="J51" s="50">
        <v>7839</v>
      </c>
      <c r="K51" s="50">
        <v>12661</v>
      </c>
      <c r="L51" s="54">
        <f>I51-ספטמבר!I51</f>
        <v>830</v>
      </c>
      <c r="M51" s="54" t="e">
        <f>J51-ספטמבר!#REF!</f>
        <v>#REF!</v>
      </c>
      <c r="N51" s="54" t="e">
        <f>K51-ספטמבר!#REF!</f>
        <v>#REF!</v>
      </c>
    </row>
    <row r="52" spans="1:14" ht="14.25" customHeight="1" x14ac:dyDescent="0.2">
      <c r="A52" s="2"/>
      <c r="E52" s="54">
        <f>B52-ספטמבר!D52</f>
        <v>0</v>
      </c>
      <c r="F52" s="54" t="e">
        <f>C52-ספטמבר!#REF!</f>
        <v>#REF!</v>
      </c>
      <c r="G52" s="54" t="e">
        <f>D52-ספטמבר!#REF!</f>
        <v>#REF!</v>
      </c>
      <c r="L52" s="54">
        <f>I52-ספטמבר!I52</f>
        <v>0</v>
      </c>
      <c r="M52" s="54" t="e">
        <f>J52-ספטמבר!#REF!</f>
        <v>#REF!</v>
      </c>
      <c r="N52" s="54" t="e">
        <f>K52-ספטמבר!#REF!</f>
        <v>#REF!</v>
      </c>
    </row>
    <row r="53" spans="1:14" ht="14.25" customHeight="1" x14ac:dyDescent="0.2">
      <c r="A53" s="2" t="s">
        <v>40</v>
      </c>
      <c r="B53" s="50">
        <v>84736</v>
      </c>
      <c r="C53" s="50">
        <v>77359</v>
      </c>
      <c r="D53" s="50">
        <v>62811</v>
      </c>
      <c r="E53" s="54">
        <f>B53-ספטמבר!D53</f>
        <v>26237</v>
      </c>
      <c r="F53" s="54" t="e">
        <f>C53-ספטמבר!#REF!</f>
        <v>#REF!</v>
      </c>
      <c r="G53" s="54" t="e">
        <f>D53-ספטמבר!#REF!</f>
        <v>#REF!</v>
      </c>
      <c r="I53" s="50">
        <v>568634</v>
      </c>
      <c r="J53" s="50">
        <v>492960</v>
      </c>
      <c r="K53" s="50">
        <v>475126</v>
      </c>
      <c r="L53" s="54">
        <f>I53-ספטמבר!I53</f>
        <v>182658</v>
      </c>
      <c r="M53" s="54" t="e">
        <f>J53-ספטמבר!#REF!</f>
        <v>#REF!</v>
      </c>
      <c r="N53" s="54" t="e">
        <f>K53-ספטמבר!#REF!</f>
        <v>#REF!</v>
      </c>
    </row>
    <row r="54" spans="1:14" ht="14.25" customHeight="1" x14ac:dyDescent="0.2">
      <c r="A54" s="2" t="s">
        <v>41</v>
      </c>
      <c r="B54" s="50">
        <v>58597</v>
      </c>
      <c r="C54" s="50">
        <v>52139</v>
      </c>
      <c r="D54" s="50">
        <v>48658</v>
      </c>
      <c r="E54" s="54">
        <f>B54-ספטמבר!D54</f>
        <v>21700</v>
      </c>
      <c r="F54" s="54" t="e">
        <f>C54-ספטמבר!#REF!</f>
        <v>#REF!</v>
      </c>
      <c r="G54" s="54" t="e">
        <f>D54-ספטמבר!#REF!</f>
        <v>#REF!</v>
      </c>
      <c r="I54" s="50">
        <v>423915</v>
      </c>
      <c r="J54" s="50">
        <v>359034</v>
      </c>
      <c r="K54" s="50">
        <v>380442</v>
      </c>
      <c r="L54" s="54">
        <f>I54-ספטמבר!I54</f>
        <v>147942</v>
      </c>
      <c r="M54" s="54" t="e">
        <f>J54-ספטמבר!#REF!</f>
        <v>#REF!</v>
      </c>
      <c r="N54" s="54" t="e">
        <f>K54-ספטמבר!#REF!</f>
        <v>#REF!</v>
      </c>
    </row>
    <row r="55" spans="1:14" ht="14.25" customHeight="1" x14ac:dyDescent="0.2">
      <c r="A55" s="2" t="s">
        <v>42</v>
      </c>
      <c r="B55" s="50">
        <v>19490</v>
      </c>
      <c r="C55" s="50">
        <v>19288</v>
      </c>
      <c r="D55" s="50">
        <v>9482</v>
      </c>
      <c r="E55" s="54">
        <f>B55-ספטמבר!D55</f>
        <v>2270</v>
      </c>
      <c r="F55" s="54" t="e">
        <f>C55-ספטמבר!#REF!</f>
        <v>#REF!</v>
      </c>
      <c r="G55" s="54" t="e">
        <f>D55-ספטמבר!#REF!</f>
        <v>#REF!</v>
      </c>
      <c r="I55" s="50">
        <v>102986</v>
      </c>
      <c r="J55" s="50">
        <v>99346</v>
      </c>
      <c r="K55" s="50">
        <v>61937</v>
      </c>
      <c r="L55" s="54">
        <f>I55-ספטמבר!I55</f>
        <v>20668</v>
      </c>
      <c r="M55" s="54" t="e">
        <f>J55-ספטמבר!#REF!</f>
        <v>#REF!</v>
      </c>
      <c r="N55" s="54" t="e">
        <f>K55-ספטמבר!#REF!</f>
        <v>#REF!</v>
      </c>
    </row>
    <row r="56" spans="1:14" ht="14.25" customHeight="1" x14ac:dyDescent="0.2">
      <c r="A56" s="2" t="s">
        <v>43</v>
      </c>
      <c r="B56" s="50">
        <v>2830</v>
      </c>
      <c r="C56" s="50">
        <v>1875</v>
      </c>
      <c r="D56" s="50">
        <v>1703</v>
      </c>
      <c r="E56" s="54">
        <f>B56-ספטמבר!D56</f>
        <v>738</v>
      </c>
      <c r="F56" s="54" t="e">
        <f>C56-ספטמבר!#REF!</f>
        <v>#REF!</v>
      </c>
      <c r="G56" s="54" t="e">
        <f>D56-ספטמבר!#REF!</f>
        <v>#REF!</v>
      </c>
      <c r="I56" s="50">
        <v>14620</v>
      </c>
      <c r="J56" s="50">
        <v>11238</v>
      </c>
      <c r="K56" s="50">
        <v>12097</v>
      </c>
      <c r="L56" s="54">
        <f>I56-ספטמבר!I56</f>
        <v>4311</v>
      </c>
      <c r="M56" s="54" t="e">
        <f>J56-ספטמבר!#REF!</f>
        <v>#REF!</v>
      </c>
      <c r="N56" s="54" t="e">
        <f>K56-ספטמבר!#REF!</f>
        <v>#REF!</v>
      </c>
    </row>
    <row r="57" spans="1:14" ht="14.25" customHeight="1" x14ac:dyDescent="0.2">
      <c r="A57" s="2" t="s">
        <v>44</v>
      </c>
      <c r="B57" s="50">
        <v>427</v>
      </c>
      <c r="C57" s="50">
        <v>478</v>
      </c>
      <c r="D57" s="50">
        <v>582</v>
      </c>
      <c r="E57" s="54">
        <f>B57-ספטמבר!D57</f>
        <v>15</v>
      </c>
      <c r="F57" s="54" t="e">
        <f>C57-ספטמבר!#REF!</f>
        <v>#REF!</v>
      </c>
      <c r="G57" s="54" t="e">
        <f>D57-ספטמבר!#REF!</f>
        <v>#REF!</v>
      </c>
      <c r="I57" s="50">
        <v>3185</v>
      </c>
      <c r="J57" s="50">
        <v>2952</v>
      </c>
      <c r="K57" s="50">
        <v>3128</v>
      </c>
      <c r="L57" s="54">
        <f>I57-ספטמבר!I57</f>
        <v>140</v>
      </c>
      <c r="M57" s="54" t="e">
        <f>J57-ספטמבר!#REF!</f>
        <v>#REF!</v>
      </c>
      <c r="N57" s="54" t="e">
        <f>K57-ספטמבר!#REF!</f>
        <v>#REF!</v>
      </c>
    </row>
    <row r="58" spans="1:14" ht="14.25" customHeight="1" x14ac:dyDescent="0.2">
      <c r="A58" s="2" t="s">
        <v>46</v>
      </c>
      <c r="B58" s="50">
        <v>444</v>
      </c>
      <c r="C58" s="50">
        <v>398</v>
      </c>
      <c r="D58" s="50">
        <v>448</v>
      </c>
      <c r="E58" s="54">
        <f>B58-ספטמבר!D58</f>
        <v>108</v>
      </c>
      <c r="F58" s="54" t="e">
        <f>C58-ספטמבר!#REF!</f>
        <v>#REF!</v>
      </c>
      <c r="G58" s="54" t="e">
        <f>D58-ספטמבר!#REF!</f>
        <v>#REF!</v>
      </c>
      <c r="I58" s="50">
        <v>3511</v>
      </c>
      <c r="J58" s="50">
        <v>3057</v>
      </c>
      <c r="K58" s="50">
        <v>2885</v>
      </c>
      <c r="L58" s="54">
        <f>I58-ספטמבר!I58</f>
        <v>537</v>
      </c>
      <c r="M58" s="54" t="e">
        <f>J58-ספטמבר!#REF!</f>
        <v>#REF!</v>
      </c>
      <c r="N58" s="54" t="e">
        <f>K58-ספטמבר!#REF!</f>
        <v>#REF!</v>
      </c>
    </row>
    <row r="59" spans="1:14" ht="14.25" customHeight="1" x14ac:dyDescent="0.2">
      <c r="A59" s="2" t="s">
        <v>114</v>
      </c>
      <c r="B59" s="50">
        <v>2523</v>
      </c>
      <c r="C59" s="50">
        <v>1877</v>
      </c>
      <c r="D59" s="50">
        <v>1439</v>
      </c>
      <c r="E59" s="54">
        <f>B59-ספטמבר!D59</f>
        <v>1269</v>
      </c>
      <c r="F59" s="54" t="e">
        <f>C59-ספטמבר!#REF!</f>
        <v>#REF!</v>
      </c>
      <c r="G59" s="54" t="e">
        <f>D59-ספטמבר!#REF!</f>
        <v>#REF!</v>
      </c>
      <c r="I59" s="50">
        <v>16955</v>
      </c>
      <c r="J59" s="50">
        <v>12476</v>
      </c>
      <c r="K59" s="50">
        <v>9764</v>
      </c>
      <c r="L59" s="54">
        <f>I59-ספטמבר!I59</f>
        <v>7983</v>
      </c>
      <c r="M59" s="54" t="e">
        <f>J59-ספטמבר!#REF!</f>
        <v>#REF!</v>
      </c>
      <c r="N59" s="54" t="e">
        <f>K59-ספטמבר!#REF!</f>
        <v>#REF!</v>
      </c>
    </row>
    <row r="60" spans="1:14" ht="14.25" customHeight="1" x14ac:dyDescent="0.2">
      <c r="A60" s="2" t="s">
        <v>49</v>
      </c>
      <c r="B60" s="50">
        <v>425</v>
      </c>
      <c r="C60" s="50">
        <v>1304</v>
      </c>
      <c r="D60" s="50">
        <v>499</v>
      </c>
      <c r="E60" s="54">
        <f>B60-ספטמבר!D60</f>
        <v>137</v>
      </c>
      <c r="F60" s="54" t="e">
        <f>C60-ספטמבר!#REF!</f>
        <v>#REF!</v>
      </c>
      <c r="G60" s="54" t="e">
        <f>D60-ספטמבר!#REF!</f>
        <v>#REF!</v>
      </c>
      <c r="I60" s="50">
        <v>3462</v>
      </c>
      <c r="J60" s="50">
        <v>4857</v>
      </c>
      <c r="K60" s="50">
        <v>4873</v>
      </c>
      <c r="L60" s="54">
        <f>I60-ספטמבר!I60</f>
        <v>1077</v>
      </c>
      <c r="M60" s="54" t="e">
        <f>J60-ספטמבר!#REF!</f>
        <v>#REF!</v>
      </c>
      <c r="N60" s="54" t="e">
        <f>K60-ספטמבר!#REF!</f>
        <v>#REF!</v>
      </c>
    </row>
    <row r="61" spans="1:14" ht="14.25" customHeight="1" x14ac:dyDescent="0.2">
      <c r="E61" s="54">
        <f>B61-ספטמבר!D61</f>
        <v>0</v>
      </c>
      <c r="F61" s="54" t="e">
        <f>C61-ספטמבר!#REF!</f>
        <v>#REF!</v>
      </c>
      <c r="G61" s="54" t="e">
        <f>D61-ספטמבר!#REF!</f>
        <v>#REF!</v>
      </c>
      <c r="L61" s="54">
        <f>I61-ספטמבר!I61</f>
        <v>0</v>
      </c>
      <c r="M61" s="54" t="e">
        <f>J61-ספטמבר!#REF!</f>
        <v>#REF!</v>
      </c>
      <c r="N61" s="54" t="e">
        <f>K61-ספטמבר!#REF!</f>
        <v>#REF!</v>
      </c>
    </row>
    <row r="62" spans="1:14" ht="14.25" customHeight="1" x14ac:dyDescent="0.2">
      <c r="A62" s="2" t="s">
        <v>47</v>
      </c>
      <c r="B62" s="50">
        <v>320</v>
      </c>
      <c r="C62" s="50">
        <v>353</v>
      </c>
      <c r="D62" s="50">
        <v>336</v>
      </c>
      <c r="E62" s="54">
        <f>B62-ספטמבר!D62</f>
        <v>3</v>
      </c>
      <c r="F62" s="54" t="e">
        <f>C62-ספטמבר!#REF!</f>
        <v>#REF!</v>
      </c>
      <c r="G62" s="54" t="e">
        <f>D62-ספטמבר!#REF!</f>
        <v>#REF!</v>
      </c>
      <c r="I62" s="50">
        <v>3660</v>
      </c>
      <c r="J62" s="50">
        <v>3478</v>
      </c>
      <c r="K62" s="50">
        <v>3482</v>
      </c>
      <c r="L62" s="54">
        <f>I62-ספטמבר!I62</f>
        <v>92</v>
      </c>
      <c r="M62" s="54" t="e">
        <f>J62-ספטמבר!#REF!</f>
        <v>#REF!</v>
      </c>
      <c r="N62" s="54" t="e">
        <f>K62-ספטמבר!#REF!</f>
        <v>#REF!</v>
      </c>
    </row>
    <row r="63" spans="1:14" ht="14.25" customHeight="1" x14ac:dyDescent="0.2">
      <c r="A63" s="2" t="s">
        <v>48</v>
      </c>
      <c r="B63" s="50">
        <v>177</v>
      </c>
      <c r="C63" s="50">
        <v>177</v>
      </c>
      <c r="D63" s="50">
        <v>128</v>
      </c>
      <c r="E63" s="54">
        <f>B63-ספטמבר!D63</f>
        <v>12</v>
      </c>
      <c r="F63" s="54" t="e">
        <f>C63-ספטמבר!#REF!</f>
        <v>#REF!</v>
      </c>
      <c r="G63" s="54" t="e">
        <f>D63-ספטמבר!#REF!</f>
        <v>#REF!</v>
      </c>
      <c r="I63" s="50">
        <v>2277</v>
      </c>
      <c r="J63" s="50">
        <v>2332</v>
      </c>
      <c r="K63" s="50">
        <v>5359</v>
      </c>
      <c r="L63" s="54">
        <f>I63-ספטמבר!I63</f>
        <v>279</v>
      </c>
      <c r="M63" s="54" t="e">
        <f>J63-ספטמבר!#REF!</f>
        <v>#REF!</v>
      </c>
      <c r="N63" s="54" t="e">
        <f>K63-ספטמבר!#REF!</f>
        <v>#REF!</v>
      </c>
    </row>
    <row r="64" spans="1:14" ht="14.25" customHeight="1" x14ac:dyDescent="0.2">
      <c r="A64" s="2" t="s">
        <v>45</v>
      </c>
      <c r="B64" s="50">
        <v>678</v>
      </c>
      <c r="C64" s="50">
        <v>457</v>
      </c>
      <c r="D64" s="50">
        <v>290</v>
      </c>
      <c r="E64" s="54">
        <f>B64-ספטמבר!D64</f>
        <v>73</v>
      </c>
      <c r="F64" s="54" t="e">
        <f>C64-ספטמבר!#REF!</f>
        <v>#REF!</v>
      </c>
      <c r="G64" s="54" t="e">
        <f>D64-ספטמבר!#REF!</f>
        <v>#REF!</v>
      </c>
      <c r="I64" s="50">
        <v>5168</v>
      </c>
      <c r="J64" s="50">
        <v>4015</v>
      </c>
      <c r="K64" s="50">
        <v>6114</v>
      </c>
      <c r="L64" s="54">
        <f>I64-ספטמבר!I64</f>
        <v>1305</v>
      </c>
      <c r="M64" s="54" t="e">
        <f>J64-ספטמבר!#REF!</f>
        <v>#REF!</v>
      </c>
      <c r="N64" s="54" t="e">
        <f>K64-ספטמבר!#REF!</f>
        <v>#REF!</v>
      </c>
    </row>
    <row r="65" spans="1:14" ht="14.25" customHeight="1" x14ac:dyDescent="0.2">
      <c r="A65" s="2" t="s">
        <v>50</v>
      </c>
      <c r="B65" s="50">
        <v>512</v>
      </c>
      <c r="C65" s="50">
        <v>583</v>
      </c>
      <c r="D65" s="50">
        <v>438</v>
      </c>
      <c r="E65" s="54">
        <f>B65-ספטמבר!D65</f>
        <v>63</v>
      </c>
      <c r="F65" s="54" t="e">
        <f>C65-ספטמבר!#REF!</f>
        <v>#REF!</v>
      </c>
      <c r="G65" s="54" t="e">
        <f>D65-ספטמבר!#REF!</f>
        <v>#REF!</v>
      </c>
      <c r="I65" s="50">
        <v>4511</v>
      </c>
      <c r="J65" s="50">
        <v>4153</v>
      </c>
      <c r="K65" s="50">
        <v>3598</v>
      </c>
      <c r="L65" s="54">
        <f>I65-ספטמבר!I65</f>
        <v>609</v>
      </c>
      <c r="M65" s="54" t="e">
        <f>J65-ספטמבר!#REF!</f>
        <v>#REF!</v>
      </c>
      <c r="N65" s="54" t="e">
        <f>K65-ספטמבר!#REF!</f>
        <v>#REF!</v>
      </c>
    </row>
    <row r="66" spans="1:14" ht="14.25" customHeight="1" x14ac:dyDescent="0.2">
      <c r="E66" s="54">
        <f>B66-ספטמבר!D66</f>
        <v>0</v>
      </c>
      <c r="F66" s="54" t="e">
        <f>C66-ספטמבר!#REF!</f>
        <v>#REF!</v>
      </c>
      <c r="G66" s="54" t="e">
        <f>D66-ספטמבר!#REF!</f>
        <v>#REF!</v>
      </c>
      <c r="L66" s="54">
        <f>I66-ספטמבר!I66</f>
        <v>0</v>
      </c>
      <c r="M66" s="54" t="e">
        <f>J66-ספטמבר!#REF!</f>
        <v>#REF!</v>
      </c>
      <c r="N66" s="54" t="e">
        <f>K66-ספטמבר!#REF!</f>
        <v>#REF!</v>
      </c>
    </row>
    <row r="67" spans="1:14" ht="14.25" customHeight="1" x14ac:dyDescent="0.2">
      <c r="A67" s="2" t="s">
        <v>51</v>
      </c>
      <c r="B67" s="50">
        <v>10881</v>
      </c>
      <c r="C67" s="50">
        <v>12248</v>
      </c>
      <c r="D67" s="50">
        <v>14599</v>
      </c>
      <c r="E67" s="54">
        <f>B67-ספטמבר!D67</f>
        <v>4714</v>
      </c>
      <c r="F67" s="54" t="e">
        <f>C67-ספטמבר!#REF!</f>
        <v>#REF!</v>
      </c>
      <c r="G67" s="54" t="e">
        <f>D67-ספטמבר!#REF!</f>
        <v>#REF!</v>
      </c>
      <c r="I67" s="50">
        <v>82530</v>
      </c>
      <c r="J67" s="50">
        <v>73190</v>
      </c>
      <c r="K67" s="50">
        <v>100567</v>
      </c>
      <c r="L67" s="54">
        <f>I67-ספטמבר!I67</f>
        <v>36545</v>
      </c>
      <c r="M67" s="54" t="e">
        <f>J67-ספטמבר!#REF!</f>
        <v>#REF!</v>
      </c>
      <c r="N67" s="54" t="e">
        <f>K67-ספטמבר!#REF!</f>
        <v>#REF!</v>
      </c>
    </row>
    <row r="68" spans="1:14" ht="14.25" customHeight="1" x14ac:dyDescent="0.2">
      <c r="A68" s="2" t="s">
        <v>52</v>
      </c>
      <c r="B68" s="50">
        <v>996</v>
      </c>
      <c r="C68" s="50">
        <v>1480</v>
      </c>
      <c r="D68" s="50">
        <v>1222</v>
      </c>
      <c r="E68" s="54">
        <f>B68-ספטמבר!D68</f>
        <v>284</v>
      </c>
      <c r="F68" s="54" t="e">
        <f>C68-ספטמבר!#REF!</f>
        <v>#REF!</v>
      </c>
      <c r="G68" s="54" t="e">
        <f>D68-ספטמבר!#REF!</f>
        <v>#REF!</v>
      </c>
      <c r="I68" s="50">
        <v>8258</v>
      </c>
      <c r="J68" s="50">
        <v>9859</v>
      </c>
      <c r="K68" s="50">
        <v>10719</v>
      </c>
      <c r="L68" s="54">
        <f>I68-ספטמבר!I68</f>
        <v>1859</v>
      </c>
      <c r="M68" s="54" t="e">
        <f>J68-ספטמבר!#REF!</f>
        <v>#REF!</v>
      </c>
      <c r="N68" s="54" t="e">
        <f>K68-ספטמבר!#REF!</f>
        <v>#REF!</v>
      </c>
    </row>
    <row r="69" spans="1:14" ht="14.25" customHeight="1" x14ac:dyDescent="0.2">
      <c r="A69" s="2" t="s">
        <v>105</v>
      </c>
      <c r="B69" s="50">
        <v>317</v>
      </c>
      <c r="C69" s="50">
        <v>491</v>
      </c>
      <c r="D69" s="50">
        <v>342</v>
      </c>
      <c r="E69" s="54">
        <f>B69-ספטמבר!D69</f>
        <v>189</v>
      </c>
      <c r="F69" s="54" t="e">
        <f>C69-ספטמבר!#REF!</f>
        <v>#REF!</v>
      </c>
      <c r="G69" s="54" t="e">
        <f>D69-ספטמבר!#REF!</f>
        <v>#REF!</v>
      </c>
      <c r="I69" s="50">
        <v>4740</v>
      </c>
      <c r="J69" s="50">
        <v>4252</v>
      </c>
      <c r="K69" s="50">
        <v>4102</v>
      </c>
      <c r="L69" s="54">
        <f>I69-ספטמבר!I69</f>
        <v>2997</v>
      </c>
      <c r="M69" s="54" t="e">
        <f>J69-ספטמבר!#REF!</f>
        <v>#REF!</v>
      </c>
      <c r="N69" s="54" t="e">
        <f>K69-ספטמבר!#REF!</f>
        <v>#REF!</v>
      </c>
    </row>
    <row r="70" spans="1:14" ht="14.25" customHeight="1" x14ac:dyDescent="0.2">
      <c r="A70" s="2" t="s">
        <v>53</v>
      </c>
      <c r="B70" s="50">
        <v>495</v>
      </c>
      <c r="C70" s="50">
        <v>625</v>
      </c>
      <c r="D70" s="50">
        <v>595</v>
      </c>
      <c r="E70" s="54">
        <f>B70-ספטמבר!D70</f>
        <v>250</v>
      </c>
      <c r="F70" s="54" t="e">
        <f>C70-ספטמבר!#REF!</f>
        <v>#REF!</v>
      </c>
      <c r="G70" s="54" t="e">
        <f>D70-ספטמבר!#REF!</f>
        <v>#REF!</v>
      </c>
      <c r="I70" s="50">
        <v>3987</v>
      </c>
      <c r="J70" s="50">
        <v>3835</v>
      </c>
      <c r="K70" s="50">
        <v>3495</v>
      </c>
      <c r="L70" s="54">
        <f>I70-ספטמבר!I70</f>
        <v>216</v>
      </c>
      <c r="M70" s="54" t="e">
        <f>J70-ספטמבר!#REF!</f>
        <v>#REF!</v>
      </c>
      <c r="N70" s="54" t="e">
        <f>K70-ספטמבר!#REF!</f>
        <v>#REF!</v>
      </c>
    </row>
    <row r="71" spans="1:14" ht="14.25" customHeight="1" x14ac:dyDescent="0.2">
      <c r="A71" s="2" t="s">
        <v>108</v>
      </c>
      <c r="B71" s="50">
        <v>166</v>
      </c>
      <c r="C71" s="50">
        <v>128</v>
      </c>
      <c r="E71" s="54">
        <f>B71-ספטמבר!D71</f>
        <v>-211</v>
      </c>
      <c r="F71" s="54" t="e">
        <f>C71-ספטמבר!#REF!</f>
        <v>#REF!</v>
      </c>
      <c r="G71" s="54" t="e">
        <f>D71-ספטמבר!#REF!</f>
        <v>#REF!</v>
      </c>
      <c r="I71" s="50">
        <v>2292</v>
      </c>
      <c r="J71" s="50">
        <v>2035</v>
      </c>
      <c r="L71" s="54">
        <f>I71-ספטמבר!I71</f>
        <v>-729</v>
      </c>
      <c r="M71" s="54" t="e">
        <f>J71-ספטמבר!#REF!</f>
        <v>#REF!</v>
      </c>
      <c r="N71" s="54" t="e">
        <f>K71-ספטמבר!#REF!</f>
        <v>#REF!</v>
      </c>
    </row>
    <row r="72" spans="1:14" ht="14.25" customHeight="1" x14ac:dyDescent="0.2">
      <c r="A72" s="2" t="s">
        <v>54</v>
      </c>
      <c r="B72" s="50">
        <v>3599</v>
      </c>
      <c r="C72" s="50">
        <v>4274</v>
      </c>
      <c r="D72" s="50">
        <v>2972</v>
      </c>
      <c r="E72" s="54">
        <f>B72-ספטמבר!D72</f>
        <v>325</v>
      </c>
      <c r="F72" s="54" t="e">
        <f>C72-ספטמבר!#REF!</f>
        <v>#REF!</v>
      </c>
      <c r="G72" s="54" t="e">
        <f>D72-ספטמבר!#REF!</f>
        <v>#REF!</v>
      </c>
      <c r="I72" s="50">
        <v>32806</v>
      </c>
      <c r="J72" s="50">
        <v>28633</v>
      </c>
      <c r="K72" s="50">
        <v>29159</v>
      </c>
      <c r="L72" s="54">
        <f>I72-ספטמבר!I72</f>
        <v>2594</v>
      </c>
      <c r="M72" s="54" t="e">
        <f>J72-ספטמבר!#REF!</f>
        <v>#REF!</v>
      </c>
      <c r="N72" s="54" t="e">
        <f>K72-ספטמבר!#REF!</f>
        <v>#REF!</v>
      </c>
    </row>
    <row r="73" spans="1:14" ht="14.25" customHeight="1" x14ac:dyDescent="0.2">
      <c r="A73" s="2" t="s">
        <v>55</v>
      </c>
      <c r="B73" s="50">
        <v>557</v>
      </c>
      <c r="C73" s="50">
        <v>812</v>
      </c>
      <c r="D73" s="50">
        <v>688</v>
      </c>
      <c r="E73" s="54">
        <f>B73-ספטמבר!D73</f>
        <v>85</v>
      </c>
      <c r="F73" s="54" t="e">
        <f>C73-ספטמבר!#REF!</f>
        <v>#REF!</v>
      </c>
      <c r="G73" s="54" t="e">
        <f>D73-ספטמבר!#REF!</f>
        <v>#REF!</v>
      </c>
      <c r="I73" s="50">
        <v>5765</v>
      </c>
      <c r="J73" s="50">
        <v>5783</v>
      </c>
      <c r="K73" s="50">
        <v>5503</v>
      </c>
      <c r="L73" s="54">
        <f>I73-ספטמבר!I73</f>
        <v>606</v>
      </c>
      <c r="M73" s="54" t="e">
        <f>J73-ספטמבר!#REF!</f>
        <v>#REF!</v>
      </c>
      <c r="N73" s="54" t="e">
        <f>K73-ספטמבר!#REF!</f>
        <v>#REF!</v>
      </c>
    </row>
    <row r="74" spans="1:14" ht="14.25" customHeight="1" x14ac:dyDescent="0.2">
      <c r="A74" s="2" t="s">
        <v>56</v>
      </c>
      <c r="B74" s="50">
        <v>1350</v>
      </c>
      <c r="C74" s="50">
        <v>1876</v>
      </c>
      <c r="D74" s="50">
        <v>2731</v>
      </c>
      <c r="E74" s="54">
        <f>B74-ספטמבר!D74</f>
        <v>386</v>
      </c>
      <c r="F74" s="54" t="e">
        <f>C74-ספטמבר!#REF!</f>
        <v>#REF!</v>
      </c>
      <c r="G74" s="54" t="e">
        <f>D74-ספטמבר!#REF!</f>
        <v>#REF!</v>
      </c>
      <c r="I74" s="50">
        <v>12535</v>
      </c>
      <c r="J74" s="50">
        <v>14065</v>
      </c>
      <c r="K74" s="50">
        <v>18117</v>
      </c>
      <c r="L74" s="54">
        <f>I74-ספטמבר!I74</f>
        <v>2999</v>
      </c>
      <c r="M74" s="54" t="e">
        <f>J74-ספטמבר!#REF!</f>
        <v>#REF!</v>
      </c>
      <c r="N74" s="54" t="e">
        <f>K74-ספטמבר!#REF!</f>
        <v>#REF!</v>
      </c>
    </row>
    <row r="75" spans="1:14" ht="14.25" customHeight="1" x14ac:dyDescent="0.2">
      <c r="A75" s="2" t="s">
        <v>57</v>
      </c>
      <c r="B75" s="50">
        <v>808</v>
      </c>
      <c r="C75" s="50">
        <v>1976</v>
      </c>
      <c r="D75" s="50">
        <v>2020</v>
      </c>
      <c r="E75" s="54">
        <f>B75-ספטמבר!D75</f>
        <v>74</v>
      </c>
      <c r="F75" s="54" t="e">
        <f>C75-ספטמבר!#REF!</f>
        <v>#REF!</v>
      </c>
      <c r="G75" s="54" t="e">
        <f>D75-ספטמבר!#REF!</f>
        <v>#REF!</v>
      </c>
      <c r="I75" s="50">
        <v>8888</v>
      </c>
      <c r="J75" s="50">
        <v>10787</v>
      </c>
      <c r="K75" s="50">
        <v>12637</v>
      </c>
      <c r="L75" s="54">
        <f>I75-ספטמבר!I75</f>
        <v>1240</v>
      </c>
      <c r="M75" s="54" t="e">
        <f>J75-ספטמבר!#REF!</f>
        <v>#REF!</v>
      </c>
      <c r="N75" s="54" t="e">
        <f>K75-ספטמבר!#REF!</f>
        <v>#REF!</v>
      </c>
    </row>
    <row r="76" spans="1:14" ht="14.25" customHeight="1" x14ac:dyDescent="0.2">
      <c r="A76" s="2" t="s">
        <v>58</v>
      </c>
      <c r="B76" s="50">
        <v>2454</v>
      </c>
      <c r="C76" s="50">
        <v>2253</v>
      </c>
      <c r="D76" s="50">
        <v>2745</v>
      </c>
      <c r="E76" s="54">
        <f>B76-ספטמבר!D76</f>
        <v>350</v>
      </c>
      <c r="F76" s="54" t="e">
        <f>C76-ספטמבר!#REF!</f>
        <v>#REF!</v>
      </c>
      <c r="G76" s="54" t="e">
        <f>D76-ספטמבר!#REF!</f>
        <v>#REF!</v>
      </c>
      <c r="I76" s="50">
        <v>17300</v>
      </c>
      <c r="J76" s="50">
        <v>15708</v>
      </c>
      <c r="K76" s="50">
        <v>23296</v>
      </c>
      <c r="L76" s="54">
        <f>I76-ספטמבר!I76</f>
        <v>761</v>
      </c>
      <c r="M76" s="54" t="e">
        <f>J76-ספטמבר!#REF!</f>
        <v>#REF!</v>
      </c>
      <c r="N76" s="54" t="e">
        <f>K76-ספטמבר!#REF!</f>
        <v>#REF!</v>
      </c>
    </row>
    <row r="77" spans="1:14" ht="14.25" customHeight="1" x14ac:dyDescent="0.2">
      <c r="A77" s="2" t="s">
        <v>59</v>
      </c>
      <c r="B77" s="50">
        <v>668</v>
      </c>
      <c r="C77" s="50">
        <v>418</v>
      </c>
      <c r="D77" s="50">
        <v>1233</v>
      </c>
      <c r="E77" s="54">
        <f>B77-ספטמבר!D77</f>
        <v>172</v>
      </c>
      <c r="F77" s="54" t="e">
        <f>C77-ספטמבר!#REF!</f>
        <v>#REF!</v>
      </c>
      <c r="G77" s="54" t="e">
        <f>D77-ספטמבר!#REF!</f>
        <v>#REF!</v>
      </c>
      <c r="I77" s="50">
        <v>4941</v>
      </c>
      <c r="J77" s="50">
        <v>3877</v>
      </c>
      <c r="K77" s="50">
        <v>8034</v>
      </c>
      <c r="L77" s="54">
        <f>I77-ספטמבר!I77</f>
        <v>789</v>
      </c>
      <c r="M77" s="54" t="e">
        <f>J77-ספטמבר!#REF!</f>
        <v>#REF!</v>
      </c>
      <c r="N77" s="54" t="e">
        <f>K77-ספטמבר!#REF!</f>
        <v>#REF!</v>
      </c>
    </row>
    <row r="78" spans="1:14" ht="14.25" customHeight="1" x14ac:dyDescent="0.2">
      <c r="A78" s="2"/>
      <c r="E78" s="54">
        <f>B78-ספטמבר!D78</f>
        <v>0</v>
      </c>
      <c r="F78" s="54" t="e">
        <f>C78-ספטמבר!#REF!</f>
        <v>#REF!</v>
      </c>
      <c r="G78" s="54" t="e">
        <f>D78-ספטמבר!#REF!</f>
        <v>#REF!</v>
      </c>
      <c r="L78" s="54">
        <f>I78-ספטמבר!I78</f>
        <v>0</v>
      </c>
      <c r="M78" s="54" t="e">
        <f>J78-ספטמבר!#REF!</f>
        <v>#REF!</v>
      </c>
      <c r="N78" s="54" t="e">
        <f>K78-ספטמבר!#REF!</f>
        <v>#REF!</v>
      </c>
    </row>
    <row r="79" spans="1:14" ht="14.25" customHeight="1" x14ac:dyDescent="0.2">
      <c r="A79" s="3" t="s">
        <v>60</v>
      </c>
      <c r="B79" s="50">
        <v>63468</v>
      </c>
      <c r="C79" s="50">
        <v>62330</v>
      </c>
      <c r="D79" s="50">
        <v>63996</v>
      </c>
      <c r="E79" s="54">
        <f>B79-ספטמבר!D79</f>
        <v>5069</v>
      </c>
      <c r="F79" s="54" t="e">
        <f>C79-ספטמבר!#REF!</f>
        <v>#REF!</v>
      </c>
      <c r="G79" s="54" t="e">
        <f>D79-ספטמבר!#REF!</f>
        <v>#REF!</v>
      </c>
      <c r="I79" s="50">
        <v>632389</v>
      </c>
      <c r="J79" s="50">
        <v>627375</v>
      </c>
      <c r="K79" s="50">
        <v>636356</v>
      </c>
      <c r="L79" s="54">
        <f>I79-ספטמבר!I79</f>
        <v>29379</v>
      </c>
      <c r="M79" s="54" t="e">
        <f>J79-ספטמבר!#REF!</f>
        <v>#REF!</v>
      </c>
      <c r="N79" s="54" t="e">
        <f>K79-ספטמבר!#REF!</f>
        <v>#REF!</v>
      </c>
    </row>
    <row r="80" spans="1:14" ht="14.25" customHeight="1" x14ac:dyDescent="0.2">
      <c r="A80" s="3" t="s">
        <v>61</v>
      </c>
      <c r="B80" s="50">
        <v>42323</v>
      </c>
      <c r="C80" s="50">
        <v>41625</v>
      </c>
      <c r="D80" s="50">
        <v>44754</v>
      </c>
      <c r="E80" s="54">
        <f>B80-ספטמבר!D80</f>
        <v>2816</v>
      </c>
      <c r="F80" s="54" t="e">
        <f>C80-ספטמבר!#REF!</f>
        <v>#REF!</v>
      </c>
      <c r="G80" s="54" t="e">
        <f>D80-ספטמבר!#REF!</f>
        <v>#REF!</v>
      </c>
      <c r="I80" s="50">
        <v>468218</v>
      </c>
      <c r="J80" s="50">
        <v>470833</v>
      </c>
      <c r="K80" s="50">
        <v>479637</v>
      </c>
      <c r="L80" s="54">
        <f>I80-ספטמבר!I80</f>
        <v>17898</v>
      </c>
      <c r="M80" s="54" t="e">
        <f>J80-ספטמבר!#REF!</f>
        <v>#REF!</v>
      </c>
      <c r="N80" s="54" t="e">
        <f>K80-ספטמבר!#REF!</f>
        <v>#REF!</v>
      </c>
    </row>
    <row r="81" spans="1:14" ht="14.25" customHeight="1" x14ac:dyDescent="0.2">
      <c r="A81" s="3" t="s">
        <v>62</v>
      </c>
      <c r="B81" s="50">
        <v>4985</v>
      </c>
      <c r="C81" s="50">
        <v>5792</v>
      </c>
      <c r="D81" s="50">
        <v>6296</v>
      </c>
      <c r="E81" s="54">
        <f>B81-ספטמבר!D81</f>
        <v>690</v>
      </c>
      <c r="F81" s="54" t="e">
        <f>C81-ספטמבר!#REF!</f>
        <v>#REF!</v>
      </c>
      <c r="G81" s="54" t="e">
        <f>D81-ספטמבר!#REF!</f>
        <v>#REF!</v>
      </c>
      <c r="I81" s="50">
        <v>52348</v>
      </c>
      <c r="J81" s="50">
        <v>53912</v>
      </c>
      <c r="K81" s="50">
        <v>55328</v>
      </c>
      <c r="L81" s="54">
        <f>I81-ספטמבר!I81</f>
        <v>3311</v>
      </c>
      <c r="M81" s="54" t="e">
        <f>J81-ספטמבר!#REF!</f>
        <v>#REF!</v>
      </c>
      <c r="N81" s="54" t="e">
        <f>K81-ספטמבר!#REF!</f>
        <v>#REF!</v>
      </c>
    </row>
    <row r="82" spans="1:14" ht="14.25" customHeight="1" x14ac:dyDescent="0.2">
      <c r="A82" s="2" t="s">
        <v>63</v>
      </c>
      <c r="B82" s="50">
        <v>2247</v>
      </c>
      <c r="C82" s="50">
        <v>2155</v>
      </c>
      <c r="D82" s="50">
        <v>2004</v>
      </c>
      <c r="E82" s="54">
        <f>B82-ספטמבר!D82</f>
        <v>333</v>
      </c>
      <c r="F82" s="54" t="e">
        <f>C82-ספטמבר!#REF!</f>
        <v>#REF!</v>
      </c>
      <c r="G82" s="54" t="e">
        <f>D82-ספטמבר!#REF!</f>
        <v>#REF!</v>
      </c>
      <c r="I82" s="50">
        <v>16627</v>
      </c>
      <c r="J82" s="50">
        <v>15728</v>
      </c>
      <c r="K82" s="50">
        <v>17791</v>
      </c>
      <c r="L82" s="54">
        <f>I82-ספטמבר!I82</f>
        <v>1440</v>
      </c>
      <c r="M82" s="54" t="e">
        <f>J82-ספטמבר!#REF!</f>
        <v>#REF!</v>
      </c>
      <c r="N82" s="54" t="e">
        <f>K82-ספטמבר!#REF!</f>
        <v>#REF!</v>
      </c>
    </row>
    <row r="83" spans="1:14" ht="14.25" customHeight="1" x14ac:dyDescent="0.2">
      <c r="A83" s="3" t="s">
        <v>64</v>
      </c>
      <c r="B83" s="50">
        <v>13913</v>
      </c>
      <c r="C83" s="50">
        <v>12758</v>
      </c>
      <c r="D83" s="50">
        <v>10942</v>
      </c>
      <c r="E83" s="54">
        <f>B83-ספטמבר!D83</f>
        <v>1230</v>
      </c>
      <c r="F83" s="54" t="e">
        <f>C83-ספטמבר!#REF!</f>
        <v>#REF!</v>
      </c>
      <c r="G83" s="54" t="e">
        <f>D83-ספטמבר!#REF!</f>
        <v>#REF!</v>
      </c>
      <c r="I83" s="50">
        <v>95196</v>
      </c>
      <c r="J83" s="50">
        <v>86902</v>
      </c>
      <c r="K83" s="50">
        <v>83600</v>
      </c>
      <c r="L83" s="54">
        <f>I83-ספטמבר!I83</f>
        <v>6730</v>
      </c>
      <c r="M83" s="54" t="e">
        <f>J83-ספטמבר!#REF!</f>
        <v>#REF!</v>
      </c>
      <c r="N83" s="54" t="e">
        <f>K83-ספטמבר!#REF!</f>
        <v>#REF!</v>
      </c>
    </row>
    <row r="84" spans="1:14" ht="14.25" customHeight="1" x14ac:dyDescent="0.2">
      <c r="A84" s="2" t="s">
        <v>65</v>
      </c>
      <c r="B84" s="50">
        <v>292</v>
      </c>
      <c r="C84" s="50">
        <v>312</v>
      </c>
      <c r="D84" s="50">
        <v>246</v>
      </c>
      <c r="E84" s="54">
        <f>B84-ספטמבר!D84</f>
        <v>18</v>
      </c>
      <c r="F84" s="54" t="e">
        <f>C84-ספטמבר!#REF!</f>
        <v>#REF!</v>
      </c>
      <c r="G84" s="54" t="e">
        <f>D84-ספטמבר!#REF!</f>
        <v>#REF!</v>
      </c>
      <c r="I84" s="50">
        <v>2292</v>
      </c>
      <c r="J84" s="50">
        <v>2305</v>
      </c>
      <c r="K84" s="50">
        <v>2363</v>
      </c>
      <c r="L84" s="54">
        <f>I84-ספטמבר!I84</f>
        <v>225</v>
      </c>
      <c r="M84" s="54" t="e">
        <f>J84-ספטמבר!#REF!</f>
        <v>#REF!</v>
      </c>
      <c r="N84" s="54" t="e">
        <f>K84-ספטמבר!#REF!</f>
        <v>#REF!</v>
      </c>
    </row>
    <row r="85" spans="1:14" ht="14.25" customHeight="1" x14ac:dyDescent="0.2">
      <c r="A85" s="3" t="s">
        <v>66</v>
      </c>
      <c r="B85" s="50">
        <v>2291</v>
      </c>
      <c r="C85" s="50">
        <v>2005</v>
      </c>
      <c r="D85" s="50">
        <v>1905</v>
      </c>
      <c r="E85" s="54">
        <f>B85-ספטמבר!D85</f>
        <v>199</v>
      </c>
      <c r="F85" s="54" t="e">
        <f>C85-ספטמבר!#REF!</f>
        <v>#REF!</v>
      </c>
      <c r="G85" s="54" t="e">
        <f>D85-ספטמבר!#REF!</f>
        <v>#REF!</v>
      </c>
      <c r="I85" s="50">
        <v>19687</v>
      </c>
      <c r="J85" s="50">
        <v>18392</v>
      </c>
      <c r="K85" s="50">
        <v>18089</v>
      </c>
      <c r="L85" s="54">
        <f>I85-ספטמבר!I85</f>
        <v>1182</v>
      </c>
      <c r="M85" s="54" t="e">
        <f>J85-ספטמבר!#REF!</f>
        <v>#REF!</v>
      </c>
      <c r="N85" s="54" t="e">
        <f>K85-ספטמבר!#REF!</f>
        <v>#REF!</v>
      </c>
    </row>
    <row r="86" spans="1:14" ht="14.25" customHeight="1" x14ac:dyDescent="0.2">
      <c r="A86" s="2" t="s">
        <v>67</v>
      </c>
      <c r="B86" s="50">
        <v>6862</v>
      </c>
      <c r="C86" s="50">
        <v>6450</v>
      </c>
      <c r="D86" s="50">
        <v>4755</v>
      </c>
      <c r="E86" s="54">
        <f>B86-ספטמבר!D86</f>
        <v>366</v>
      </c>
      <c r="F86" s="54" t="e">
        <f>C86-ספטמבר!#REF!</f>
        <v>#REF!</v>
      </c>
      <c r="G86" s="54" t="e">
        <f>D86-ספטמבר!#REF!</f>
        <v>#REF!</v>
      </c>
      <c r="I86" s="50">
        <v>42418</v>
      </c>
      <c r="J86" s="50">
        <v>39242</v>
      </c>
      <c r="K86" s="50">
        <v>35098</v>
      </c>
      <c r="L86" s="54">
        <f>I86-ספטמבר!I86</f>
        <v>2036</v>
      </c>
      <c r="M86" s="54" t="e">
        <f>J86-ספטמבר!#REF!</f>
        <v>#REF!</v>
      </c>
      <c r="N86" s="54" t="e">
        <f>K86-ספטמבר!#REF!</f>
        <v>#REF!</v>
      </c>
    </row>
    <row r="87" spans="1:14" ht="14.25" customHeight="1" x14ac:dyDescent="0.2">
      <c r="A87" s="2" t="s">
        <v>68</v>
      </c>
      <c r="B87" s="50">
        <v>691</v>
      </c>
      <c r="C87" s="50">
        <v>538</v>
      </c>
      <c r="D87" s="50">
        <v>435</v>
      </c>
      <c r="E87" s="54">
        <f>B87-ספטמבר!D87</f>
        <v>91</v>
      </c>
      <c r="F87" s="54" t="e">
        <f>C87-ספטמבר!#REF!</f>
        <v>#REF!</v>
      </c>
      <c r="G87" s="54" t="e">
        <f>D87-ספטמבר!#REF!</f>
        <v>#REF!</v>
      </c>
      <c r="I87" s="50">
        <v>4708</v>
      </c>
      <c r="J87" s="50">
        <v>4830</v>
      </c>
      <c r="K87" s="50">
        <v>4484</v>
      </c>
      <c r="L87" s="54">
        <f>I87-ספטמבר!I87</f>
        <v>347</v>
      </c>
      <c r="M87" s="54" t="e">
        <f>J87-ספטמבר!#REF!</f>
        <v>#REF!</v>
      </c>
      <c r="N87" s="54" t="e">
        <f>K87-ספטמבר!#REF!</f>
        <v>#REF!</v>
      </c>
    </row>
    <row r="88" spans="1:14" ht="14.25" customHeight="1" x14ac:dyDescent="0.2">
      <c r="A88" s="2" t="s">
        <v>69</v>
      </c>
      <c r="B88" s="50">
        <v>1458</v>
      </c>
      <c r="C88" s="50">
        <v>987</v>
      </c>
      <c r="D88" s="50">
        <v>1315</v>
      </c>
      <c r="E88" s="54">
        <f>B88-ספטמבר!D88</f>
        <v>261</v>
      </c>
      <c r="F88" s="54" t="e">
        <f>C88-ספטמבר!#REF!</f>
        <v>#REF!</v>
      </c>
      <c r="G88" s="54" t="e">
        <f>D88-ספטמבר!#REF!</f>
        <v>#REF!</v>
      </c>
      <c r="I88" s="50">
        <v>9256</v>
      </c>
      <c r="J88" s="50">
        <v>7004</v>
      </c>
      <c r="K88" s="50">
        <v>8390</v>
      </c>
      <c r="L88" s="54">
        <f>I88-ספטמבר!I88</f>
        <v>1508</v>
      </c>
      <c r="M88" s="54" t="e">
        <f>J88-ספטמבר!#REF!</f>
        <v>#REF!</v>
      </c>
      <c r="N88" s="54" t="e">
        <f>K88-ספטמבר!#REF!</f>
        <v>#REF!</v>
      </c>
    </row>
    <row r="89" spans="1:14" ht="14.25" customHeight="1" x14ac:dyDescent="0.2">
      <c r="A89" s="2" t="s">
        <v>70</v>
      </c>
      <c r="B89" s="50">
        <v>425</v>
      </c>
      <c r="C89" s="50">
        <v>371</v>
      </c>
      <c r="D89" s="50">
        <v>383</v>
      </c>
      <c r="E89" s="54">
        <f>B89-ספטמבר!D89</f>
        <v>82</v>
      </c>
      <c r="F89" s="54" t="e">
        <f>C89-ספטמבר!#REF!</f>
        <v>#REF!</v>
      </c>
      <c r="G89" s="54" t="e">
        <f>D89-ספטמבר!#REF!</f>
        <v>#REF!</v>
      </c>
      <c r="I89" s="50">
        <v>2603</v>
      </c>
      <c r="J89" s="50">
        <v>2203</v>
      </c>
      <c r="K89" s="50">
        <v>2103</v>
      </c>
      <c r="L89" s="54">
        <f>I89-ספטמבר!I89</f>
        <v>141</v>
      </c>
      <c r="M89" s="54" t="e">
        <f>J89-ספטמבר!#REF!</f>
        <v>#REF!</v>
      </c>
      <c r="N89" s="54" t="e">
        <f>K89-ספטמבר!#REF!</f>
        <v>#REF!</v>
      </c>
    </row>
    <row r="90" spans="1:14" ht="14.25" customHeight="1" x14ac:dyDescent="0.2">
      <c r="A90" s="2"/>
      <c r="E90" s="54">
        <f>B90-ספטמבר!D90</f>
        <v>0</v>
      </c>
      <c r="F90" s="54" t="e">
        <f>C90-ספטמבר!#REF!</f>
        <v>#REF!</v>
      </c>
      <c r="G90" s="54" t="e">
        <f>D90-ספטמבר!#REF!</f>
        <v>#REF!</v>
      </c>
      <c r="L90" s="54">
        <f>I90-ספטמבר!I90</f>
        <v>0</v>
      </c>
      <c r="M90" s="54" t="e">
        <f>J90-ספטמבר!#REF!</f>
        <v>#REF!</v>
      </c>
      <c r="N90" s="54" t="e">
        <f>K90-ספטמבר!#REF!</f>
        <v>#REF!</v>
      </c>
    </row>
    <row r="91" spans="1:14" ht="14.25" customHeight="1" x14ac:dyDescent="0.2">
      <c r="A91" s="2" t="s">
        <v>71</v>
      </c>
      <c r="B91" s="50">
        <v>4530</v>
      </c>
      <c r="C91" s="50">
        <v>3994</v>
      </c>
      <c r="D91" s="50">
        <v>4565</v>
      </c>
      <c r="E91" s="54">
        <f>B91-ספטמבר!D91</f>
        <v>650</v>
      </c>
      <c r="F91" s="54" t="e">
        <f>C91-ספטמבר!#REF!</f>
        <v>#REF!</v>
      </c>
      <c r="G91" s="54" t="e">
        <f>D91-ספטמבר!#REF!</f>
        <v>#REF!</v>
      </c>
      <c r="I91" s="50">
        <v>28980</v>
      </c>
      <c r="J91" s="50">
        <v>28903</v>
      </c>
      <c r="K91" s="50">
        <v>29100</v>
      </c>
      <c r="L91" s="54">
        <f>I91-ספטמבר!I91</f>
        <v>3166</v>
      </c>
      <c r="M91" s="54" t="e">
        <f>J91-ספטמבר!#REF!</f>
        <v>#REF!</v>
      </c>
      <c r="N91" s="54" t="e">
        <f>K91-ספטמבר!#REF!</f>
        <v>#REF!</v>
      </c>
    </row>
    <row r="92" spans="1:14" ht="14.25" customHeight="1" x14ac:dyDescent="0.2">
      <c r="A92" s="2" t="s">
        <v>72</v>
      </c>
      <c r="B92" s="50">
        <v>3847</v>
      </c>
      <c r="C92" s="50">
        <v>3496</v>
      </c>
      <c r="D92" s="50">
        <v>3874</v>
      </c>
      <c r="E92" s="54">
        <f>B92-ספטמבר!D92</f>
        <v>551</v>
      </c>
      <c r="F92" s="54" t="e">
        <f>C92-ספטמבר!#REF!</f>
        <v>#REF!</v>
      </c>
      <c r="G92" s="54" t="e">
        <f>D92-ספטמבר!#REF!</f>
        <v>#REF!</v>
      </c>
      <c r="I92" s="50">
        <v>25160</v>
      </c>
      <c r="J92" s="50">
        <v>25380</v>
      </c>
      <c r="K92" s="50">
        <v>25298</v>
      </c>
      <c r="L92" s="54">
        <f>I92-ספטמבר!I92</f>
        <v>2620</v>
      </c>
      <c r="M92" s="54" t="e">
        <f>J92-ספטמבר!#REF!</f>
        <v>#REF!</v>
      </c>
      <c r="N92" s="54" t="e">
        <f>K92-ספטמבר!#REF!</f>
        <v>#REF!</v>
      </c>
    </row>
    <row r="93" spans="1:14" ht="14.25" customHeight="1" x14ac:dyDescent="0.2">
      <c r="A93" s="2" t="s">
        <v>73</v>
      </c>
      <c r="B93" s="50">
        <v>527</v>
      </c>
      <c r="C93" s="50">
        <v>469</v>
      </c>
      <c r="D93" s="50">
        <v>552</v>
      </c>
      <c r="E93" s="54">
        <f>B93-ספטמבר!D93</f>
        <v>99</v>
      </c>
      <c r="F93" s="54" t="e">
        <f>C93-ספטמבר!#REF!</f>
        <v>#REF!</v>
      </c>
      <c r="G93" s="54" t="e">
        <f>D93-ספטמבר!#REF!</f>
        <v>#REF!</v>
      </c>
      <c r="I93" s="50">
        <v>3296</v>
      </c>
      <c r="J93" s="50">
        <v>3114</v>
      </c>
      <c r="K93" s="50">
        <v>3459</v>
      </c>
      <c r="L93" s="54">
        <f>I93-ספטמבר!I93</f>
        <v>515</v>
      </c>
      <c r="M93" s="54" t="e">
        <f>J93-ספטמבר!#REF!</f>
        <v>#REF!</v>
      </c>
      <c r="N93" s="54" t="e">
        <f>K93-ספטמבר!#REF!</f>
        <v>#REF!</v>
      </c>
    </row>
    <row r="94" spans="1:14" ht="14.25" customHeight="1" x14ac:dyDescent="0.2">
      <c r="A94" s="2" t="s">
        <v>17</v>
      </c>
      <c r="B94" s="50">
        <v>156</v>
      </c>
      <c r="C94" s="50">
        <v>29</v>
      </c>
      <c r="D94" s="50">
        <v>139</v>
      </c>
      <c r="E94" s="54">
        <f>B94-ספטמבר!D94</f>
        <v>0</v>
      </c>
      <c r="F94" s="54" t="e">
        <f>C94-ספטמבר!#REF!</f>
        <v>#REF!</v>
      </c>
      <c r="G94" s="54" t="e">
        <f>D94-ספטמבר!#REF!</f>
        <v>#REF!</v>
      </c>
      <c r="I94" s="50">
        <v>524</v>
      </c>
      <c r="J94" s="50">
        <v>409</v>
      </c>
      <c r="K94" s="50">
        <v>343</v>
      </c>
      <c r="L94" s="54">
        <f>I94-ספטמבר!I94</f>
        <v>31</v>
      </c>
      <c r="M94" s="54" t="e">
        <f>J94-ספטמבר!#REF!</f>
        <v>#REF!</v>
      </c>
      <c r="N94" s="54" t="e">
        <f>K94-ספטמבר!#REF!</f>
        <v>#REF!</v>
      </c>
    </row>
    <row r="95" spans="1:14" ht="14.25" customHeight="1" x14ac:dyDescent="0.2">
      <c r="A95" s="2"/>
      <c r="E95" s="54">
        <f>B95-ספטמבר!D95</f>
        <v>0</v>
      </c>
      <c r="F95" s="54" t="e">
        <f>C95-ספטמבר!#REF!</f>
        <v>#REF!</v>
      </c>
      <c r="G95" s="54" t="e">
        <f>D95-ספטמבר!#REF!</f>
        <v>#REF!</v>
      </c>
      <c r="L95" s="54">
        <f>I95-ספטמבר!I95</f>
        <v>0</v>
      </c>
      <c r="M95" s="54" t="e">
        <f>J95-ספטמבר!#REF!</f>
        <v>#REF!</v>
      </c>
      <c r="N95" s="54" t="e">
        <f>K95-ספטמבר!#REF!</f>
        <v>#REF!</v>
      </c>
    </row>
    <row r="96" spans="1:14" ht="14.25" customHeight="1" x14ac:dyDescent="0.2">
      <c r="A96" s="2" t="s">
        <v>74</v>
      </c>
      <c r="B96" s="50">
        <v>1157</v>
      </c>
      <c r="C96" s="50">
        <v>1281</v>
      </c>
      <c r="D96" s="50">
        <v>944</v>
      </c>
      <c r="E96" s="54">
        <f>B96-ספטמבר!D96</f>
        <v>21</v>
      </c>
      <c r="F96" s="54" t="e">
        <f>C96-ספטמבר!#REF!</f>
        <v>#REF!</v>
      </c>
      <c r="G96" s="54" t="e">
        <f>D96-ספטמבר!#REF!</f>
        <v>#REF!</v>
      </c>
      <c r="I96" s="50">
        <v>13780</v>
      </c>
      <c r="J96" s="50">
        <v>13771</v>
      </c>
      <c r="K96" s="50">
        <v>12038</v>
      </c>
      <c r="L96" s="54">
        <f>I96-ספטמבר!I96</f>
        <v>230</v>
      </c>
      <c r="M96" s="54" t="e">
        <f>J96-ספטמבר!#REF!</f>
        <v>#REF!</v>
      </c>
      <c r="N96" s="54" t="e">
        <f>K96-ספטמבר!#REF!</f>
        <v>#REF!</v>
      </c>
    </row>
    <row r="97" spans="1:1" ht="14.25" customHeight="1" x14ac:dyDescent="0.2">
      <c r="A97" s="1" t="s">
        <v>75</v>
      </c>
    </row>
    <row r="98" spans="1:1" ht="14.25" customHeight="1" x14ac:dyDescent="0.2"/>
    <row r="99" spans="1:1" ht="14.25" customHeight="1" x14ac:dyDescent="0.2"/>
    <row r="100" spans="1:1" ht="14.25" customHeight="1" x14ac:dyDescent="0.2"/>
    <row r="101" spans="1:1" ht="14.25" customHeight="1" x14ac:dyDescent="0.2"/>
    <row r="102" spans="1:1" ht="14.25" customHeight="1" x14ac:dyDescent="0.2"/>
    <row r="103" spans="1:1" ht="14.25" customHeight="1" x14ac:dyDescent="0.2"/>
    <row r="104" spans="1:1" ht="14.25" customHeight="1" x14ac:dyDescent="0.2"/>
    <row r="105" spans="1:1" ht="14.25" customHeight="1" x14ac:dyDescent="0.2"/>
    <row r="106" spans="1:1" ht="14.25" customHeight="1" x14ac:dyDescent="0.2"/>
    <row r="107" spans="1:1" ht="14.25" customHeight="1" x14ac:dyDescent="0.2"/>
    <row r="108" spans="1:1" ht="14.25" customHeight="1" x14ac:dyDescent="0.2"/>
    <row r="109" spans="1:1" ht="14.25" customHeight="1" x14ac:dyDescent="0.2"/>
    <row r="110" spans="1:1" ht="14.25" customHeight="1" x14ac:dyDescent="0.2"/>
    <row r="111" spans="1:1" ht="14.25" customHeight="1" x14ac:dyDescent="0.2"/>
    <row r="112" spans="1:1" ht="14.25" customHeight="1" x14ac:dyDescent="0.2"/>
    <row r="113" ht="14.25" customHeight="1" x14ac:dyDescent="0.2"/>
    <row r="114" ht="14.25" customHeight="1" x14ac:dyDescent="0.2"/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6"/>
  <sheetViews>
    <sheetView zoomScaleNormal="100" workbookViewId="0">
      <selection activeCell="J5" sqref="J5:K96"/>
    </sheetView>
  </sheetViews>
  <sheetFormatPr defaultRowHeight="12.75" x14ac:dyDescent="0.2"/>
  <cols>
    <col min="1" max="1" width="22" style="9" bestFit="1" customWidth="1"/>
    <col min="2" max="11" width="6.625" style="9" bestFit="1" customWidth="1"/>
    <col min="12" max="16384" width="9" style="9"/>
  </cols>
  <sheetData>
    <row r="1" spans="1:11" x14ac:dyDescent="0.2">
      <c r="A1" s="46" t="s">
        <v>110</v>
      </c>
    </row>
    <row r="2" spans="1:11" ht="13.5" thickBot="1" x14ac:dyDescent="0.25">
      <c r="B2" s="117"/>
      <c r="C2" s="117"/>
      <c r="D2" s="117"/>
      <c r="G2" s="117"/>
      <c r="H2" s="117"/>
      <c r="I2" s="117"/>
    </row>
    <row r="3" spans="1:11" ht="13.5" thickBot="1" x14ac:dyDescent="0.25">
      <c r="A3" s="137"/>
      <c r="B3" s="241" t="s">
        <v>89</v>
      </c>
      <c r="C3" s="254"/>
      <c r="D3" s="242"/>
      <c r="E3" s="241" t="s">
        <v>76</v>
      </c>
      <c r="F3" s="242"/>
      <c r="G3" s="241" t="s">
        <v>85</v>
      </c>
      <c r="H3" s="254"/>
      <c r="I3" s="242"/>
      <c r="J3" s="241" t="s">
        <v>76</v>
      </c>
      <c r="K3" s="242"/>
    </row>
    <row r="4" spans="1:11" ht="13.5" thickBot="1" x14ac:dyDescent="0.25">
      <c r="A4" s="138"/>
      <c r="B4" s="195">
        <v>2015</v>
      </c>
      <c r="C4" s="196">
        <v>2014</v>
      </c>
      <c r="D4" s="197">
        <v>2013</v>
      </c>
      <c r="E4" s="198" t="s">
        <v>133</v>
      </c>
      <c r="F4" s="199" t="s">
        <v>134</v>
      </c>
      <c r="G4" s="195">
        <v>2015</v>
      </c>
      <c r="H4" s="196">
        <v>2014</v>
      </c>
      <c r="I4" s="197">
        <v>2013</v>
      </c>
      <c r="J4" s="198" t="s">
        <v>133</v>
      </c>
      <c r="K4" s="199" t="s">
        <v>134</v>
      </c>
    </row>
    <row r="5" spans="1:11" x14ac:dyDescent="0.2">
      <c r="A5" s="139" t="s">
        <v>0</v>
      </c>
      <c r="B5" s="146">
        <f>B6+B27+B35+B79+B91+B96</f>
        <v>187015</v>
      </c>
      <c r="C5" s="145">
        <v>221535</v>
      </c>
      <c r="D5" s="147">
        <v>183807</v>
      </c>
      <c r="E5" s="217">
        <f>B5/C5-1</f>
        <v>-0.1558218791613063</v>
      </c>
      <c r="F5" s="218">
        <f>B5/D5-1</f>
        <v>1.7453089381797238E-2</v>
      </c>
      <c r="G5" s="146">
        <f>'1'!B5+'2'!B5</f>
        <v>355308</v>
      </c>
      <c r="H5" s="145">
        <v>421571</v>
      </c>
      <c r="I5" s="147">
        <v>351319</v>
      </c>
      <c r="J5" s="217">
        <f>G5/H5-1</f>
        <v>-0.15718111539930402</v>
      </c>
      <c r="K5" s="218">
        <f>G5/I5-1</f>
        <v>1.1354353166210807E-2</v>
      </c>
    </row>
    <row r="6" spans="1:11" x14ac:dyDescent="0.2">
      <c r="A6" s="139" t="s">
        <v>1</v>
      </c>
      <c r="B6" s="148">
        <f>B8+B21</f>
        <v>18549</v>
      </c>
      <c r="C6" s="144">
        <v>23462</v>
      </c>
      <c r="D6" s="149">
        <v>19086</v>
      </c>
      <c r="E6" s="219">
        <f t="shared" ref="E6:E69" si="0">B6/C6-1</f>
        <v>-0.20940243798482649</v>
      </c>
      <c r="F6" s="220">
        <f t="shared" ref="F6:F69" si="1">B6/D6-1</f>
        <v>-2.8135806350204295E-2</v>
      </c>
      <c r="G6" s="148">
        <f>'1'!B6+'2'!B6</f>
        <v>33965</v>
      </c>
      <c r="H6" s="144">
        <v>41488</v>
      </c>
      <c r="I6" s="149">
        <v>33903</v>
      </c>
      <c r="J6" s="219">
        <f t="shared" ref="J6:J69" si="2">G6/H6-1</f>
        <v>-0.18132954107211718</v>
      </c>
      <c r="K6" s="220">
        <f t="shared" ref="K6:K69" si="3">G6/I6-1</f>
        <v>1.8287467185795769E-3</v>
      </c>
    </row>
    <row r="7" spans="1:11" x14ac:dyDescent="0.2">
      <c r="A7" s="139"/>
      <c r="B7" s="148"/>
      <c r="C7" s="143"/>
      <c r="D7" s="150"/>
      <c r="E7" s="219"/>
      <c r="F7" s="220"/>
      <c r="G7" s="148"/>
      <c r="H7" s="143"/>
      <c r="I7" s="150"/>
      <c r="J7" s="219"/>
      <c r="K7" s="220"/>
    </row>
    <row r="8" spans="1:11" x14ac:dyDescent="0.2">
      <c r="A8" s="139" t="s">
        <v>2</v>
      </c>
      <c r="B8" s="148">
        <f>SUM(B9:B19)</f>
        <v>15001</v>
      </c>
      <c r="C8" s="144">
        <v>18718</v>
      </c>
      <c r="D8" s="149">
        <v>15110</v>
      </c>
      <c r="E8" s="219">
        <f t="shared" si="0"/>
        <v>-0.19857890800299183</v>
      </c>
      <c r="F8" s="220">
        <f t="shared" si="1"/>
        <v>-7.213765718067533E-3</v>
      </c>
      <c r="G8" s="148">
        <f>'1'!B8+'2'!B8</f>
        <v>25979</v>
      </c>
      <c r="H8" s="144">
        <v>31500</v>
      </c>
      <c r="I8" s="149">
        <v>25790</v>
      </c>
      <c r="J8" s="219">
        <f t="shared" si="2"/>
        <v>-0.17526984126984124</v>
      </c>
      <c r="K8" s="220">
        <f t="shared" si="3"/>
        <v>7.3284218689415592E-3</v>
      </c>
    </row>
    <row r="9" spans="1:11" x14ac:dyDescent="0.2">
      <c r="A9" s="139" t="s">
        <v>3</v>
      </c>
      <c r="B9" s="148">
        <v>2047</v>
      </c>
      <c r="C9" s="143">
        <v>2134</v>
      </c>
      <c r="D9" s="150">
        <v>2078</v>
      </c>
      <c r="E9" s="219">
        <f t="shared" si="0"/>
        <v>-4.0768509840674816E-2</v>
      </c>
      <c r="F9" s="220">
        <f t="shared" si="1"/>
        <v>-1.4918190567853706E-2</v>
      </c>
      <c r="G9" s="148">
        <f>'1'!B9+'2'!B9</f>
        <v>3443</v>
      </c>
      <c r="H9" s="143">
        <v>3490</v>
      </c>
      <c r="I9" s="150">
        <v>3664</v>
      </c>
      <c r="J9" s="219">
        <f t="shared" si="2"/>
        <v>-1.346704871060167E-2</v>
      </c>
      <c r="K9" s="220">
        <f t="shared" si="3"/>
        <v>-6.0316593886462933E-2</v>
      </c>
    </row>
    <row r="10" spans="1:11" x14ac:dyDescent="0.2">
      <c r="A10" s="139" t="s">
        <v>4</v>
      </c>
      <c r="B10" s="148">
        <v>265</v>
      </c>
      <c r="C10" s="144">
        <v>947</v>
      </c>
      <c r="D10" s="149">
        <v>672</v>
      </c>
      <c r="E10" s="219">
        <f t="shared" si="0"/>
        <v>-0.72016895459345309</v>
      </c>
      <c r="F10" s="220">
        <f t="shared" si="1"/>
        <v>-0.60565476190476186</v>
      </c>
      <c r="G10" s="148">
        <f>'1'!B10+'2'!B10</f>
        <v>461</v>
      </c>
      <c r="H10" s="144">
        <v>1636</v>
      </c>
      <c r="I10" s="149">
        <v>785</v>
      </c>
      <c r="J10" s="219">
        <f t="shared" si="2"/>
        <v>-0.7182151589242054</v>
      </c>
      <c r="K10" s="220">
        <f t="shared" si="3"/>
        <v>-0.41273885350318473</v>
      </c>
    </row>
    <row r="11" spans="1:11" x14ac:dyDescent="0.2">
      <c r="A11" s="139" t="s">
        <v>5</v>
      </c>
      <c r="B11" s="148">
        <v>1911</v>
      </c>
      <c r="C11" s="143">
        <v>3555</v>
      </c>
      <c r="D11" s="150">
        <v>2746</v>
      </c>
      <c r="E11" s="219">
        <f t="shared" si="0"/>
        <v>-0.46244725738396619</v>
      </c>
      <c r="F11" s="220">
        <f t="shared" si="1"/>
        <v>-0.30407865986890026</v>
      </c>
      <c r="G11" s="148">
        <f>'1'!B11+'2'!B11</f>
        <v>3111</v>
      </c>
      <c r="H11" s="143">
        <v>4958</v>
      </c>
      <c r="I11" s="150">
        <v>4482</v>
      </c>
      <c r="J11" s="219">
        <f t="shared" si="2"/>
        <v>-0.37252924566357404</v>
      </c>
      <c r="K11" s="220">
        <f t="shared" si="3"/>
        <v>-0.30589022757697459</v>
      </c>
    </row>
    <row r="12" spans="1:11" x14ac:dyDescent="0.2">
      <c r="A12" s="139" t="s">
        <v>112</v>
      </c>
      <c r="B12" s="148">
        <v>494</v>
      </c>
      <c r="C12" s="144">
        <v>470</v>
      </c>
      <c r="D12" s="149">
        <v>492</v>
      </c>
      <c r="E12" s="219">
        <f t="shared" si="0"/>
        <v>5.1063829787234116E-2</v>
      </c>
      <c r="F12" s="220">
        <f t="shared" si="1"/>
        <v>4.0650406504065817E-3</v>
      </c>
      <c r="G12" s="148">
        <f>'1'!B12+'2'!B12</f>
        <v>698</v>
      </c>
      <c r="H12" s="144">
        <v>912</v>
      </c>
      <c r="I12" s="149">
        <v>659</v>
      </c>
      <c r="J12" s="219">
        <f t="shared" si="2"/>
        <v>-0.23464912280701755</v>
      </c>
      <c r="K12" s="220">
        <f t="shared" si="3"/>
        <v>5.9180576631259418E-2</v>
      </c>
    </row>
    <row r="13" spans="1:11" x14ac:dyDescent="0.2">
      <c r="A13" s="139" t="s">
        <v>6</v>
      </c>
      <c r="B13" s="148">
        <v>4578</v>
      </c>
      <c r="C13" s="143">
        <v>3011</v>
      </c>
      <c r="D13" s="150">
        <v>2331</v>
      </c>
      <c r="E13" s="219">
        <f t="shared" si="0"/>
        <v>0.52042510793756236</v>
      </c>
      <c r="F13" s="220">
        <f t="shared" si="1"/>
        <v>0.96396396396396389</v>
      </c>
      <c r="G13" s="148">
        <f>'1'!B13+'2'!B13</f>
        <v>6709</v>
      </c>
      <c r="H13" s="143">
        <v>5631</v>
      </c>
      <c r="I13" s="150">
        <v>3425</v>
      </c>
      <c r="J13" s="219">
        <f t="shared" si="2"/>
        <v>0.19144024152015637</v>
      </c>
      <c r="K13" s="220">
        <f t="shared" si="3"/>
        <v>0.95883211678832114</v>
      </c>
    </row>
    <row r="14" spans="1:11" x14ac:dyDescent="0.2">
      <c r="A14" s="139" t="s">
        <v>7</v>
      </c>
      <c r="B14" s="148">
        <v>990</v>
      </c>
      <c r="C14" s="144">
        <v>1326</v>
      </c>
      <c r="D14" s="149">
        <v>1085</v>
      </c>
      <c r="E14" s="219">
        <f t="shared" si="0"/>
        <v>-0.25339366515837103</v>
      </c>
      <c r="F14" s="220">
        <f t="shared" si="1"/>
        <v>-8.7557603686635899E-2</v>
      </c>
      <c r="G14" s="148">
        <f>'1'!B14+'2'!B14</f>
        <v>2211</v>
      </c>
      <c r="H14" s="144">
        <v>2309</v>
      </c>
      <c r="I14" s="149">
        <v>1862</v>
      </c>
      <c r="J14" s="219">
        <f t="shared" si="2"/>
        <v>-4.2442615851017718E-2</v>
      </c>
      <c r="K14" s="220">
        <f t="shared" si="3"/>
        <v>0.1874328678839956</v>
      </c>
    </row>
    <row r="15" spans="1:11" x14ac:dyDescent="0.2">
      <c r="A15" s="139" t="s">
        <v>8</v>
      </c>
      <c r="B15" s="148">
        <v>834</v>
      </c>
      <c r="C15" s="143">
        <v>669</v>
      </c>
      <c r="D15" s="150">
        <v>663</v>
      </c>
      <c r="E15" s="219">
        <f t="shared" si="0"/>
        <v>0.24663677130044848</v>
      </c>
      <c r="F15" s="220">
        <f t="shared" si="1"/>
        <v>0.25791855203619907</v>
      </c>
      <c r="G15" s="148">
        <f>'1'!B15+'2'!B15</f>
        <v>1126</v>
      </c>
      <c r="H15" s="143">
        <v>1440</v>
      </c>
      <c r="I15" s="150">
        <v>1165</v>
      </c>
      <c r="J15" s="219">
        <f t="shared" si="2"/>
        <v>-0.21805555555555556</v>
      </c>
      <c r="K15" s="220">
        <f t="shared" si="3"/>
        <v>-3.3476394849785374E-2</v>
      </c>
    </row>
    <row r="16" spans="1:11" x14ac:dyDescent="0.2">
      <c r="A16" s="139" t="s">
        <v>9</v>
      </c>
      <c r="B16" s="148">
        <v>2569</v>
      </c>
      <c r="C16" s="144">
        <v>4784</v>
      </c>
      <c r="D16" s="149">
        <v>3659</v>
      </c>
      <c r="E16" s="219">
        <f t="shared" si="0"/>
        <v>-0.46300167224080269</v>
      </c>
      <c r="F16" s="220">
        <f t="shared" si="1"/>
        <v>-0.29789559989068048</v>
      </c>
      <c r="G16" s="148">
        <f>'1'!B16+'2'!B16</f>
        <v>5863</v>
      </c>
      <c r="H16" s="144">
        <v>8482</v>
      </c>
      <c r="I16" s="149">
        <v>7394</v>
      </c>
      <c r="J16" s="219">
        <f t="shared" si="2"/>
        <v>-0.30877151615185094</v>
      </c>
      <c r="K16" s="220">
        <f t="shared" si="3"/>
        <v>-0.20705977819853938</v>
      </c>
    </row>
    <row r="17" spans="1:11" x14ac:dyDescent="0.2">
      <c r="A17" s="139" t="s">
        <v>10</v>
      </c>
      <c r="B17" s="148">
        <v>350</v>
      </c>
      <c r="C17" s="143">
        <v>642</v>
      </c>
      <c r="D17" s="150">
        <v>438</v>
      </c>
      <c r="E17" s="219">
        <f t="shared" si="0"/>
        <v>-0.45482866043613712</v>
      </c>
      <c r="F17" s="220">
        <f t="shared" si="1"/>
        <v>-0.20091324200913241</v>
      </c>
      <c r="G17" s="148">
        <f>'1'!B17+'2'!B17</f>
        <v>834</v>
      </c>
      <c r="H17" s="143">
        <v>970</v>
      </c>
      <c r="I17" s="150">
        <v>847</v>
      </c>
      <c r="J17" s="219">
        <f t="shared" si="2"/>
        <v>-0.14020618556701026</v>
      </c>
      <c r="K17" s="220">
        <f t="shared" si="3"/>
        <v>-1.5348288075560768E-2</v>
      </c>
    </row>
    <row r="18" spans="1:11" x14ac:dyDescent="0.2">
      <c r="A18" s="139" t="s">
        <v>11</v>
      </c>
      <c r="B18" s="148">
        <v>108</v>
      </c>
      <c r="C18" s="144">
        <v>244</v>
      </c>
      <c r="D18" s="149">
        <v>153</v>
      </c>
      <c r="E18" s="219">
        <f t="shared" si="0"/>
        <v>-0.55737704918032782</v>
      </c>
      <c r="F18" s="220">
        <f t="shared" si="1"/>
        <v>-0.29411764705882348</v>
      </c>
      <c r="G18" s="148">
        <f>'1'!B18+'2'!B18</f>
        <v>234</v>
      </c>
      <c r="H18" s="144">
        <v>324</v>
      </c>
      <c r="I18" s="149">
        <v>302</v>
      </c>
      <c r="J18" s="219">
        <f t="shared" si="2"/>
        <v>-0.27777777777777779</v>
      </c>
      <c r="K18" s="220">
        <f t="shared" si="3"/>
        <v>-0.22516556291390732</v>
      </c>
    </row>
    <row r="19" spans="1:11" x14ac:dyDescent="0.2">
      <c r="A19" s="139" t="s">
        <v>12</v>
      </c>
      <c r="B19" s="148">
        <v>855</v>
      </c>
      <c r="C19" s="143">
        <v>936</v>
      </c>
      <c r="D19" s="150">
        <v>793</v>
      </c>
      <c r="E19" s="219">
        <f t="shared" si="0"/>
        <v>-8.6538461538461564E-2</v>
      </c>
      <c r="F19" s="220">
        <f t="shared" si="1"/>
        <v>7.8184110970996201E-2</v>
      </c>
      <c r="G19" s="148">
        <f>'1'!B19+'2'!B19</f>
        <v>1289</v>
      </c>
      <c r="H19" s="143">
        <v>1348</v>
      </c>
      <c r="I19" s="150">
        <v>1205</v>
      </c>
      <c r="J19" s="219">
        <f t="shared" si="2"/>
        <v>-4.3768545994065322E-2</v>
      </c>
      <c r="K19" s="220">
        <f t="shared" si="3"/>
        <v>6.9709543568464705E-2</v>
      </c>
    </row>
    <row r="20" spans="1:11" x14ac:dyDescent="0.2">
      <c r="A20" s="139"/>
      <c r="B20" s="148"/>
      <c r="C20" s="144"/>
      <c r="D20" s="149"/>
      <c r="E20" s="219"/>
      <c r="F20" s="220"/>
      <c r="G20" s="148"/>
      <c r="H20" s="144"/>
      <c r="I20" s="149"/>
      <c r="J20" s="219"/>
      <c r="K20" s="220"/>
    </row>
    <row r="21" spans="1:11" x14ac:dyDescent="0.2">
      <c r="A21" s="139" t="s">
        <v>13</v>
      </c>
      <c r="B21" s="148">
        <f>SUM(B22:B25)</f>
        <v>3548</v>
      </c>
      <c r="C21" s="143">
        <v>4744</v>
      </c>
      <c r="D21" s="150">
        <v>3976</v>
      </c>
      <c r="E21" s="219">
        <f t="shared" si="0"/>
        <v>-0.25210792580101182</v>
      </c>
      <c r="F21" s="220">
        <f t="shared" si="1"/>
        <v>-0.10764587525150904</v>
      </c>
      <c r="G21" s="148">
        <f>'1'!B21+'2'!B21</f>
        <v>7986</v>
      </c>
      <c r="H21" s="143">
        <v>9988</v>
      </c>
      <c r="I21" s="150">
        <v>8113</v>
      </c>
      <c r="J21" s="219">
        <f t="shared" si="2"/>
        <v>-0.20044052863436124</v>
      </c>
      <c r="K21" s="220">
        <f t="shared" si="3"/>
        <v>-1.5653888820411632E-2</v>
      </c>
    </row>
    <row r="22" spans="1:11" x14ac:dyDescent="0.2">
      <c r="A22" s="139" t="s">
        <v>14</v>
      </c>
      <c r="B22" s="148">
        <v>318</v>
      </c>
      <c r="C22" s="144">
        <v>601</v>
      </c>
      <c r="D22" s="149">
        <v>524</v>
      </c>
      <c r="E22" s="219">
        <f t="shared" si="0"/>
        <v>-0.47088186356073214</v>
      </c>
      <c r="F22" s="220">
        <f t="shared" si="1"/>
        <v>-0.39312977099236646</v>
      </c>
      <c r="G22" s="148">
        <f>'1'!B22+'2'!B22</f>
        <v>667</v>
      </c>
      <c r="H22" s="144">
        <v>1032</v>
      </c>
      <c r="I22" s="149">
        <v>1000.9999999999999</v>
      </c>
      <c r="J22" s="219">
        <f t="shared" si="2"/>
        <v>-0.35368217054263562</v>
      </c>
      <c r="K22" s="220">
        <f t="shared" si="3"/>
        <v>-0.33366633366633358</v>
      </c>
    </row>
    <row r="23" spans="1:11" x14ac:dyDescent="0.2">
      <c r="A23" s="139" t="s">
        <v>15</v>
      </c>
      <c r="B23" s="148">
        <v>1585</v>
      </c>
      <c r="C23" s="143">
        <v>2126</v>
      </c>
      <c r="D23" s="150">
        <v>1655</v>
      </c>
      <c r="E23" s="219">
        <f t="shared" si="0"/>
        <v>-0.25446848541862654</v>
      </c>
      <c r="F23" s="220">
        <f t="shared" si="1"/>
        <v>-4.2296072507552851E-2</v>
      </c>
      <c r="G23" s="148">
        <f>'1'!B23+'2'!B23</f>
        <v>3366</v>
      </c>
      <c r="H23" s="143">
        <v>4649</v>
      </c>
      <c r="I23" s="150">
        <v>3297</v>
      </c>
      <c r="J23" s="219">
        <f t="shared" si="2"/>
        <v>-0.27597332759733273</v>
      </c>
      <c r="K23" s="220">
        <f t="shared" si="3"/>
        <v>2.0928116469517644E-2</v>
      </c>
    </row>
    <row r="24" spans="1:11" x14ac:dyDescent="0.2">
      <c r="A24" s="139" t="s">
        <v>16</v>
      </c>
      <c r="B24" s="148">
        <v>868</v>
      </c>
      <c r="C24" s="144">
        <v>1119</v>
      </c>
      <c r="D24" s="149">
        <v>1066</v>
      </c>
      <c r="E24" s="219">
        <f t="shared" si="0"/>
        <v>-0.22430741733690795</v>
      </c>
      <c r="F24" s="220">
        <f t="shared" si="1"/>
        <v>-0.18574108818011259</v>
      </c>
      <c r="G24" s="148">
        <f>'1'!B24+'2'!B24</f>
        <v>2331</v>
      </c>
      <c r="H24" s="144">
        <v>2662</v>
      </c>
      <c r="I24" s="149">
        <v>2584</v>
      </c>
      <c r="J24" s="219">
        <f t="shared" si="2"/>
        <v>-0.12434259954921112</v>
      </c>
      <c r="K24" s="220">
        <f t="shared" si="3"/>
        <v>-9.7910216718266274E-2</v>
      </c>
    </row>
    <row r="25" spans="1:11" x14ac:dyDescent="0.2">
      <c r="A25" s="139" t="s">
        <v>17</v>
      </c>
      <c r="B25" s="148">
        <v>777</v>
      </c>
      <c r="C25" s="143">
        <v>898</v>
      </c>
      <c r="D25" s="150">
        <v>731</v>
      </c>
      <c r="E25" s="219">
        <f t="shared" si="0"/>
        <v>-0.13474387527839649</v>
      </c>
      <c r="F25" s="220">
        <f t="shared" si="1"/>
        <v>6.2927496580027276E-2</v>
      </c>
      <c r="G25" s="148">
        <f>'1'!B25+'2'!B25</f>
        <v>1622</v>
      </c>
      <c r="H25" s="143">
        <v>1645</v>
      </c>
      <c r="I25" s="150">
        <v>1231</v>
      </c>
      <c r="J25" s="219">
        <f t="shared" si="2"/>
        <v>-1.3981762917933183E-2</v>
      </c>
      <c r="K25" s="220">
        <f t="shared" si="3"/>
        <v>0.31762794476035738</v>
      </c>
    </row>
    <row r="26" spans="1:11" x14ac:dyDescent="0.2">
      <c r="A26" s="139"/>
      <c r="B26" s="148"/>
      <c r="C26" s="144"/>
      <c r="D26" s="149"/>
      <c r="E26" s="219"/>
      <c r="F26" s="220"/>
      <c r="G26" s="148"/>
      <c r="H26" s="144"/>
      <c r="I26" s="149"/>
      <c r="J26" s="219"/>
      <c r="K26" s="220"/>
    </row>
    <row r="27" spans="1:11" x14ac:dyDescent="0.2">
      <c r="A27" s="139" t="s">
        <v>18</v>
      </c>
      <c r="B27" s="148">
        <f>SUM(B28:B33)</f>
        <v>2182</v>
      </c>
      <c r="C27" s="143">
        <v>2280</v>
      </c>
      <c r="D27" s="150">
        <v>2233</v>
      </c>
      <c r="E27" s="219">
        <f t="shared" si="0"/>
        <v>-4.29824561403509E-2</v>
      </c>
      <c r="F27" s="220">
        <f t="shared" si="1"/>
        <v>-2.2839229735781452E-2</v>
      </c>
      <c r="G27" s="148">
        <f>'1'!B27+'2'!B27</f>
        <v>4571</v>
      </c>
      <c r="H27" s="143">
        <v>4814</v>
      </c>
      <c r="I27" s="150">
        <v>5768</v>
      </c>
      <c r="J27" s="219">
        <f t="shared" si="2"/>
        <v>-5.047777316161195E-2</v>
      </c>
      <c r="K27" s="220">
        <f t="shared" si="3"/>
        <v>-0.20752427184466016</v>
      </c>
    </row>
    <row r="28" spans="1:11" x14ac:dyDescent="0.2">
      <c r="A28" s="139" t="s">
        <v>19</v>
      </c>
      <c r="B28" s="148">
        <v>814</v>
      </c>
      <c r="C28" s="144">
        <v>772</v>
      </c>
      <c r="D28" s="149">
        <v>911</v>
      </c>
      <c r="E28" s="219">
        <f t="shared" si="0"/>
        <v>5.4404145077720178E-2</v>
      </c>
      <c r="F28" s="220">
        <f t="shared" si="1"/>
        <v>-0.10647639956092203</v>
      </c>
      <c r="G28" s="148">
        <f>'1'!B28+'2'!B28</f>
        <v>1742</v>
      </c>
      <c r="H28" s="144">
        <v>1757</v>
      </c>
      <c r="I28" s="149">
        <v>1910</v>
      </c>
      <c r="J28" s="219">
        <f t="shared" si="2"/>
        <v>-8.537279453614155E-3</v>
      </c>
      <c r="K28" s="220">
        <f t="shared" si="3"/>
        <v>-8.7958115183246033E-2</v>
      </c>
    </row>
    <row r="29" spans="1:11" x14ac:dyDescent="0.2">
      <c r="A29" s="139" t="s">
        <v>20</v>
      </c>
      <c r="B29" s="148">
        <v>81</v>
      </c>
      <c r="C29" s="143">
        <v>138</v>
      </c>
      <c r="D29" s="150">
        <v>84</v>
      </c>
      <c r="E29" s="219">
        <f t="shared" si="0"/>
        <v>-0.41304347826086951</v>
      </c>
      <c r="F29" s="220">
        <f t="shared" si="1"/>
        <v>-3.5714285714285698E-2</v>
      </c>
      <c r="G29" s="148">
        <f>'1'!B29+'2'!B29</f>
        <v>223</v>
      </c>
      <c r="H29" s="143">
        <v>317</v>
      </c>
      <c r="I29" s="150">
        <v>238</v>
      </c>
      <c r="J29" s="219">
        <f t="shared" si="2"/>
        <v>-0.29652996845425872</v>
      </c>
      <c r="K29" s="220">
        <f t="shared" si="3"/>
        <v>-6.3025210084033612E-2</v>
      </c>
    </row>
    <row r="30" spans="1:11" x14ac:dyDescent="0.2">
      <c r="A30" s="139" t="s">
        <v>21</v>
      </c>
      <c r="B30" s="148">
        <v>208</v>
      </c>
      <c r="C30" s="144">
        <v>331</v>
      </c>
      <c r="D30" s="149">
        <v>136</v>
      </c>
      <c r="E30" s="219">
        <f t="shared" si="0"/>
        <v>-0.37160120845921452</v>
      </c>
      <c r="F30" s="220">
        <f t="shared" si="1"/>
        <v>0.52941176470588225</v>
      </c>
      <c r="G30" s="148">
        <f>'1'!B30+'2'!B30</f>
        <v>438</v>
      </c>
      <c r="H30" s="144">
        <v>542</v>
      </c>
      <c r="I30" s="149">
        <v>276</v>
      </c>
      <c r="J30" s="219">
        <f t="shared" si="2"/>
        <v>-0.19188191881918815</v>
      </c>
      <c r="K30" s="220">
        <f t="shared" si="3"/>
        <v>0.58695652173913038</v>
      </c>
    </row>
    <row r="31" spans="1:11" x14ac:dyDescent="0.2">
      <c r="A31" s="140" t="s">
        <v>22</v>
      </c>
      <c r="B31" s="148">
        <v>152</v>
      </c>
      <c r="C31" s="143">
        <v>232</v>
      </c>
      <c r="D31" s="150">
        <v>190</v>
      </c>
      <c r="E31" s="219">
        <f t="shared" si="0"/>
        <v>-0.34482758620689657</v>
      </c>
      <c r="F31" s="220">
        <f t="shared" si="1"/>
        <v>-0.19999999999999996</v>
      </c>
      <c r="G31" s="148">
        <f>'1'!B31+'2'!B31</f>
        <v>391</v>
      </c>
      <c r="H31" s="143">
        <v>502</v>
      </c>
      <c r="I31" s="150">
        <v>1577</v>
      </c>
      <c r="J31" s="219">
        <f t="shared" si="2"/>
        <v>-0.2211155378486056</v>
      </c>
      <c r="K31" s="220">
        <f t="shared" si="3"/>
        <v>-0.75206087507926445</v>
      </c>
    </row>
    <row r="32" spans="1:11" x14ac:dyDescent="0.2">
      <c r="A32" s="140" t="s">
        <v>116</v>
      </c>
      <c r="B32" s="148">
        <v>131</v>
      </c>
      <c r="C32" s="144">
        <v>80</v>
      </c>
      <c r="D32" s="149">
        <v>96</v>
      </c>
      <c r="E32" s="219">
        <f t="shared" si="0"/>
        <v>0.63749999999999996</v>
      </c>
      <c r="F32" s="220">
        <f t="shared" si="1"/>
        <v>0.36458333333333326</v>
      </c>
      <c r="G32" s="148">
        <f>'1'!B32+'2'!B32</f>
        <v>228</v>
      </c>
      <c r="H32" s="144">
        <v>299</v>
      </c>
      <c r="I32" s="149">
        <v>163</v>
      </c>
      <c r="J32" s="219">
        <f t="shared" si="2"/>
        <v>-0.23745819397993306</v>
      </c>
      <c r="K32" s="220">
        <f t="shared" si="3"/>
        <v>0.39877300613496924</v>
      </c>
    </row>
    <row r="33" spans="1:11" x14ac:dyDescent="0.2">
      <c r="A33" s="139" t="s">
        <v>17</v>
      </c>
      <c r="B33" s="148">
        <v>796</v>
      </c>
      <c r="C33" s="143">
        <v>727</v>
      </c>
      <c r="D33" s="150">
        <v>816</v>
      </c>
      <c r="E33" s="219">
        <f t="shared" si="0"/>
        <v>9.491059147180203E-2</v>
      </c>
      <c r="F33" s="220">
        <f t="shared" si="1"/>
        <v>-2.4509803921568651E-2</v>
      </c>
      <c r="G33" s="148">
        <f>'1'!B33+'2'!B33</f>
        <v>1549</v>
      </c>
      <c r="H33" s="143">
        <v>1397</v>
      </c>
      <c r="I33" s="150">
        <v>1604</v>
      </c>
      <c r="J33" s="219">
        <f t="shared" si="2"/>
        <v>0.10880458124552606</v>
      </c>
      <c r="K33" s="220">
        <f t="shared" si="3"/>
        <v>-3.4289276807979996E-2</v>
      </c>
    </row>
    <row r="34" spans="1:11" x14ac:dyDescent="0.2">
      <c r="A34" s="141"/>
      <c r="B34" s="148"/>
      <c r="C34" s="144"/>
      <c r="D34" s="149"/>
      <c r="E34" s="219"/>
      <c r="F34" s="220"/>
      <c r="G34" s="148"/>
      <c r="H34" s="144"/>
      <c r="I34" s="149"/>
      <c r="J34" s="219"/>
      <c r="K34" s="220"/>
    </row>
    <row r="35" spans="1:11" x14ac:dyDescent="0.2">
      <c r="A35" s="139" t="s">
        <v>23</v>
      </c>
      <c r="B35" s="148">
        <f>B36+SUM(B41:B51)+B53+SUM(B62:B65)+SUM(B67:B77)</f>
        <v>113266</v>
      </c>
      <c r="C35" s="143">
        <v>139846</v>
      </c>
      <c r="D35" s="150">
        <v>113652</v>
      </c>
      <c r="E35" s="219">
        <f t="shared" si="0"/>
        <v>-0.19006621569440674</v>
      </c>
      <c r="F35" s="220">
        <f t="shared" si="1"/>
        <v>-3.3963326646253567E-3</v>
      </c>
      <c r="G35" s="148">
        <f>'1'!B35+'2'!B35</f>
        <v>205516</v>
      </c>
      <c r="H35" s="143">
        <v>254899</v>
      </c>
      <c r="I35" s="150">
        <v>200312</v>
      </c>
      <c r="J35" s="219">
        <f t="shared" si="2"/>
        <v>-0.1937355580053276</v>
      </c>
      <c r="K35" s="220">
        <f t="shared" si="3"/>
        <v>2.5979472023643035E-2</v>
      </c>
    </row>
    <row r="36" spans="1:11" x14ac:dyDescent="0.2">
      <c r="A36" s="139" t="s">
        <v>24</v>
      </c>
      <c r="B36" s="148">
        <v>4851</v>
      </c>
      <c r="C36" s="144">
        <v>8291</v>
      </c>
      <c r="D36" s="149">
        <v>6401</v>
      </c>
      <c r="E36" s="219">
        <f t="shared" si="0"/>
        <v>-0.41490773127487635</v>
      </c>
      <c r="F36" s="220">
        <f t="shared" si="1"/>
        <v>-0.24214966411498207</v>
      </c>
      <c r="G36" s="148">
        <f>'1'!B36+'2'!B36</f>
        <v>7766</v>
      </c>
      <c r="H36" s="144">
        <v>13850</v>
      </c>
      <c r="I36" s="149">
        <v>10084</v>
      </c>
      <c r="J36" s="219">
        <f t="shared" si="2"/>
        <v>-0.43927797833935023</v>
      </c>
      <c r="K36" s="220">
        <f t="shared" si="3"/>
        <v>-0.22986909956366519</v>
      </c>
    </row>
    <row r="37" spans="1:11" x14ac:dyDescent="0.2">
      <c r="A37" s="139" t="s">
        <v>25</v>
      </c>
      <c r="B37" s="148">
        <v>889</v>
      </c>
      <c r="C37" s="143">
        <v>2713</v>
      </c>
      <c r="D37" s="150">
        <v>2098</v>
      </c>
      <c r="E37" s="219">
        <f t="shared" si="0"/>
        <v>-0.6723184666420936</v>
      </c>
      <c r="F37" s="220">
        <f t="shared" si="1"/>
        <v>-0.57626310772163958</v>
      </c>
      <c r="G37" s="148">
        <f>'1'!B37+'2'!B37</f>
        <v>1305</v>
      </c>
      <c r="H37" s="143">
        <v>4427</v>
      </c>
      <c r="I37" s="150">
        <v>2848</v>
      </c>
      <c r="J37" s="219">
        <f t="shared" si="2"/>
        <v>-0.70521798057375196</v>
      </c>
      <c r="K37" s="220">
        <f t="shared" si="3"/>
        <v>-0.54178370786516861</v>
      </c>
    </row>
    <row r="38" spans="1:11" x14ac:dyDescent="0.2">
      <c r="A38" s="139" t="s">
        <v>26</v>
      </c>
      <c r="B38" s="148">
        <v>1531</v>
      </c>
      <c r="C38" s="144">
        <v>1969</v>
      </c>
      <c r="D38" s="149">
        <v>1601</v>
      </c>
      <c r="E38" s="219">
        <f t="shared" si="0"/>
        <v>-0.22244794311833416</v>
      </c>
      <c r="F38" s="220">
        <f t="shared" si="1"/>
        <v>-4.3722673329169237E-2</v>
      </c>
      <c r="G38" s="148">
        <f>'1'!B38+'2'!B38</f>
        <v>2610</v>
      </c>
      <c r="H38" s="144">
        <v>3450</v>
      </c>
      <c r="I38" s="149">
        <v>2870</v>
      </c>
      <c r="J38" s="219">
        <f t="shared" si="2"/>
        <v>-0.24347826086956526</v>
      </c>
      <c r="K38" s="220">
        <f t="shared" si="3"/>
        <v>-9.0592334494773552E-2</v>
      </c>
    </row>
    <row r="39" spans="1:11" x14ac:dyDescent="0.2">
      <c r="A39" s="139" t="s">
        <v>27</v>
      </c>
      <c r="B39" s="148">
        <v>918</v>
      </c>
      <c r="C39" s="143">
        <v>1189</v>
      </c>
      <c r="D39" s="150">
        <v>1312</v>
      </c>
      <c r="E39" s="219">
        <f t="shared" si="0"/>
        <v>-0.22792262405382679</v>
      </c>
      <c r="F39" s="220">
        <f t="shared" si="1"/>
        <v>-0.30030487804878048</v>
      </c>
      <c r="G39" s="148">
        <f>'1'!B39+'2'!B39</f>
        <v>1418</v>
      </c>
      <c r="H39" s="143">
        <v>1776</v>
      </c>
      <c r="I39" s="150">
        <v>2017</v>
      </c>
      <c r="J39" s="219">
        <f t="shared" si="2"/>
        <v>-0.20157657657657657</v>
      </c>
      <c r="K39" s="220">
        <f t="shared" si="3"/>
        <v>-0.29697570649479421</v>
      </c>
    </row>
    <row r="40" spans="1:11" x14ac:dyDescent="0.2">
      <c r="A40" s="139" t="s">
        <v>28</v>
      </c>
      <c r="B40" s="148">
        <v>1477</v>
      </c>
      <c r="C40" s="144">
        <v>2394</v>
      </c>
      <c r="D40" s="149">
        <v>1384</v>
      </c>
      <c r="E40" s="219">
        <f t="shared" si="0"/>
        <v>-0.38304093567251463</v>
      </c>
      <c r="F40" s="220">
        <f t="shared" si="1"/>
        <v>6.7196531791907432E-2</v>
      </c>
      <c r="G40" s="148">
        <f>'1'!B40+'2'!B40</f>
        <v>2368</v>
      </c>
      <c r="H40" s="144">
        <v>4131</v>
      </c>
      <c r="I40" s="149">
        <v>2336</v>
      </c>
      <c r="J40" s="219">
        <f t="shared" si="2"/>
        <v>-0.42677317840716533</v>
      </c>
      <c r="K40" s="220">
        <f t="shared" si="3"/>
        <v>1.3698630136986356E-2</v>
      </c>
    </row>
    <row r="41" spans="1:11" x14ac:dyDescent="0.2">
      <c r="A41" s="139" t="s">
        <v>29</v>
      </c>
      <c r="B41" s="148">
        <v>11178</v>
      </c>
      <c r="C41" s="143">
        <v>11282</v>
      </c>
      <c r="D41" s="150">
        <v>11324</v>
      </c>
      <c r="E41" s="219">
        <f t="shared" si="0"/>
        <v>-9.2182237191986705E-3</v>
      </c>
      <c r="F41" s="220">
        <f t="shared" si="1"/>
        <v>-1.2892970681737892E-2</v>
      </c>
      <c r="G41" s="148">
        <f>'1'!B41+'2'!B41</f>
        <v>19891</v>
      </c>
      <c r="H41" s="143">
        <v>20314</v>
      </c>
      <c r="I41" s="150">
        <v>20446</v>
      </c>
      <c r="J41" s="219">
        <f t="shared" si="2"/>
        <v>-2.0823077680417468E-2</v>
      </c>
      <c r="K41" s="220">
        <f t="shared" si="3"/>
        <v>-2.7144673774821437E-2</v>
      </c>
    </row>
    <row r="42" spans="1:11" x14ac:dyDescent="0.2">
      <c r="A42" s="139" t="s">
        <v>30</v>
      </c>
      <c r="B42" s="148">
        <v>528</v>
      </c>
      <c r="C42" s="144">
        <v>588</v>
      </c>
      <c r="D42" s="149">
        <v>548</v>
      </c>
      <c r="E42" s="219">
        <f t="shared" si="0"/>
        <v>-0.10204081632653061</v>
      </c>
      <c r="F42" s="220">
        <f t="shared" si="1"/>
        <v>-3.6496350364963459E-2</v>
      </c>
      <c r="G42" s="148">
        <f>'1'!B42+'2'!B42</f>
        <v>989</v>
      </c>
      <c r="H42" s="144">
        <v>1060</v>
      </c>
      <c r="I42" s="149">
        <v>988</v>
      </c>
      <c r="J42" s="219">
        <f t="shared" si="2"/>
        <v>-6.6981132075471739E-2</v>
      </c>
      <c r="K42" s="220">
        <f t="shared" si="3"/>
        <v>1.0121457489877805E-3</v>
      </c>
    </row>
    <row r="43" spans="1:11" x14ac:dyDescent="0.2">
      <c r="A43" s="139" t="s">
        <v>31</v>
      </c>
      <c r="B43" s="148">
        <v>3508</v>
      </c>
      <c r="C43" s="143">
        <v>4570</v>
      </c>
      <c r="D43" s="150">
        <v>3999</v>
      </c>
      <c r="E43" s="219">
        <f t="shared" si="0"/>
        <v>-0.23238512035010939</v>
      </c>
      <c r="F43" s="220">
        <f t="shared" si="1"/>
        <v>-0.12278069517379342</v>
      </c>
      <c r="G43" s="148">
        <f>'1'!B43+'2'!B43</f>
        <v>6075</v>
      </c>
      <c r="H43" s="143">
        <v>7862</v>
      </c>
      <c r="I43" s="150">
        <v>6893</v>
      </c>
      <c r="J43" s="219">
        <f t="shared" si="2"/>
        <v>-0.22729585347239889</v>
      </c>
      <c r="K43" s="220">
        <f t="shared" si="3"/>
        <v>-0.11867111562454669</v>
      </c>
    </row>
    <row r="44" spans="1:11" x14ac:dyDescent="0.2">
      <c r="A44" s="139" t="s">
        <v>32</v>
      </c>
      <c r="B44" s="148">
        <v>2207</v>
      </c>
      <c r="C44" s="144">
        <v>2203</v>
      </c>
      <c r="D44" s="149">
        <v>2072</v>
      </c>
      <c r="E44" s="219">
        <f t="shared" si="0"/>
        <v>1.8157058556513839E-3</v>
      </c>
      <c r="F44" s="220">
        <f t="shared" si="1"/>
        <v>6.5154440154440163E-2</v>
      </c>
      <c r="G44" s="148">
        <f>'1'!B44+'2'!B44</f>
        <v>3801</v>
      </c>
      <c r="H44" s="144">
        <v>3908</v>
      </c>
      <c r="I44" s="149">
        <v>3695</v>
      </c>
      <c r="J44" s="219">
        <f t="shared" si="2"/>
        <v>-2.7379733879222101E-2</v>
      </c>
      <c r="K44" s="220">
        <f t="shared" si="3"/>
        <v>2.868741542625175E-2</v>
      </c>
    </row>
    <row r="45" spans="1:11" x14ac:dyDescent="0.2">
      <c r="A45" s="140" t="s">
        <v>33</v>
      </c>
      <c r="B45" s="148">
        <v>21263</v>
      </c>
      <c r="C45" s="143">
        <v>21256</v>
      </c>
      <c r="D45" s="150">
        <v>16084</v>
      </c>
      <c r="E45" s="219">
        <f t="shared" si="0"/>
        <v>3.293187805795128E-4</v>
      </c>
      <c r="F45" s="220">
        <f t="shared" si="1"/>
        <v>0.3219970156677443</v>
      </c>
      <c r="G45" s="148">
        <f>'1'!B45+'2'!B45</f>
        <v>32145</v>
      </c>
      <c r="H45" s="143">
        <v>33048</v>
      </c>
      <c r="I45" s="150">
        <v>26471</v>
      </c>
      <c r="J45" s="219">
        <f t="shared" si="2"/>
        <v>-2.7323892519970916E-2</v>
      </c>
      <c r="K45" s="220">
        <f t="shared" si="3"/>
        <v>0.21434777681236072</v>
      </c>
    </row>
    <row r="46" spans="1:11" x14ac:dyDescent="0.2">
      <c r="A46" s="140" t="s">
        <v>34</v>
      </c>
      <c r="B46" s="148">
        <v>5669</v>
      </c>
      <c r="C46" s="144">
        <v>7255</v>
      </c>
      <c r="D46" s="149">
        <v>6403</v>
      </c>
      <c r="E46" s="219">
        <f t="shared" si="0"/>
        <v>-0.2186078566505858</v>
      </c>
      <c r="F46" s="220">
        <f t="shared" si="1"/>
        <v>-0.11463376542245818</v>
      </c>
      <c r="G46" s="148">
        <f>'1'!B46+'2'!B46</f>
        <v>11808</v>
      </c>
      <c r="H46" s="144">
        <v>14286</v>
      </c>
      <c r="I46" s="149">
        <v>11997</v>
      </c>
      <c r="J46" s="219">
        <f t="shared" si="2"/>
        <v>-0.17345653086938262</v>
      </c>
      <c r="K46" s="220">
        <f t="shared" si="3"/>
        <v>-1.5753938484621144E-2</v>
      </c>
    </row>
    <row r="47" spans="1:11" x14ac:dyDescent="0.2">
      <c r="A47" s="139" t="s">
        <v>35</v>
      </c>
      <c r="B47" s="148">
        <v>2569</v>
      </c>
      <c r="C47" s="143">
        <v>3384</v>
      </c>
      <c r="D47" s="150">
        <v>2507</v>
      </c>
      <c r="E47" s="219">
        <f t="shared" si="0"/>
        <v>-0.24083924349881791</v>
      </c>
      <c r="F47" s="220">
        <f t="shared" si="1"/>
        <v>2.4730753889110391E-2</v>
      </c>
      <c r="G47" s="148">
        <f>'1'!B47+'2'!B47</f>
        <v>4370</v>
      </c>
      <c r="H47" s="143">
        <v>5545</v>
      </c>
      <c r="I47" s="150">
        <v>4322</v>
      </c>
      <c r="J47" s="219">
        <f t="shared" si="2"/>
        <v>-0.21190261496843998</v>
      </c>
      <c r="K47" s="220">
        <f t="shared" si="3"/>
        <v>1.1105969458583997E-2</v>
      </c>
    </row>
    <row r="48" spans="1:11" x14ac:dyDescent="0.2">
      <c r="A48" s="139" t="s">
        <v>36</v>
      </c>
      <c r="B48" s="148">
        <v>11870</v>
      </c>
      <c r="C48" s="144">
        <v>13999</v>
      </c>
      <c r="D48" s="149">
        <v>11857</v>
      </c>
      <c r="E48" s="219">
        <f t="shared" si="0"/>
        <v>-0.15208229159225661</v>
      </c>
      <c r="F48" s="220">
        <f t="shared" si="1"/>
        <v>1.096398751792238E-3</v>
      </c>
      <c r="G48" s="148">
        <f>'1'!B48+'2'!B48</f>
        <v>18870</v>
      </c>
      <c r="H48" s="144">
        <v>22070</v>
      </c>
      <c r="I48" s="149">
        <v>18538</v>
      </c>
      <c r="J48" s="219">
        <f t="shared" si="2"/>
        <v>-0.14499320344358857</v>
      </c>
      <c r="K48" s="220">
        <f t="shared" si="3"/>
        <v>1.7909159564138522E-2</v>
      </c>
    </row>
    <row r="49" spans="1:11" x14ac:dyDescent="0.2">
      <c r="A49" s="139" t="s">
        <v>37</v>
      </c>
      <c r="B49" s="148">
        <v>2147</v>
      </c>
      <c r="C49" s="143">
        <v>5628</v>
      </c>
      <c r="D49" s="150">
        <v>3092</v>
      </c>
      <c r="E49" s="219">
        <f t="shared" si="0"/>
        <v>-0.6185145700071073</v>
      </c>
      <c r="F49" s="220">
        <f t="shared" si="1"/>
        <v>-0.30562742561448897</v>
      </c>
      <c r="G49" s="148">
        <f>'1'!B49+'2'!B49</f>
        <v>3405</v>
      </c>
      <c r="H49" s="143">
        <v>7141</v>
      </c>
      <c r="I49" s="150">
        <v>4418</v>
      </c>
      <c r="J49" s="219">
        <f t="shared" si="2"/>
        <v>-0.5231760257666993</v>
      </c>
      <c r="K49" s="220">
        <f t="shared" si="3"/>
        <v>-0.22928927116342235</v>
      </c>
    </row>
    <row r="50" spans="1:11" x14ac:dyDescent="0.2">
      <c r="A50" s="140" t="s">
        <v>38</v>
      </c>
      <c r="B50" s="148">
        <v>2617</v>
      </c>
      <c r="C50" s="144">
        <v>4011</v>
      </c>
      <c r="D50" s="149">
        <v>2959</v>
      </c>
      <c r="E50" s="219">
        <f t="shared" si="0"/>
        <v>-0.34754425330341565</v>
      </c>
      <c r="F50" s="220">
        <f t="shared" si="1"/>
        <v>-0.11557958769854682</v>
      </c>
      <c r="G50" s="148">
        <f>'1'!B50+'2'!B50</f>
        <v>5140</v>
      </c>
      <c r="H50" s="144">
        <v>7117</v>
      </c>
      <c r="I50" s="149">
        <v>5604</v>
      </c>
      <c r="J50" s="219">
        <f t="shared" si="2"/>
        <v>-0.27778558381340457</v>
      </c>
      <c r="K50" s="220">
        <f t="shared" si="3"/>
        <v>-8.2798001427551782E-2</v>
      </c>
    </row>
    <row r="51" spans="1:11" x14ac:dyDescent="0.2">
      <c r="A51" s="139" t="s">
        <v>39</v>
      </c>
      <c r="B51" s="148">
        <v>1005</v>
      </c>
      <c r="C51" s="143">
        <v>672</v>
      </c>
      <c r="D51" s="150">
        <v>465</v>
      </c>
      <c r="E51" s="219">
        <f t="shared" si="0"/>
        <v>0.49553571428571419</v>
      </c>
      <c r="F51" s="220">
        <f t="shared" si="1"/>
        <v>1.161290322580645</v>
      </c>
      <c r="G51" s="148">
        <f>'1'!B51+'2'!B51</f>
        <v>1399</v>
      </c>
      <c r="H51" s="143">
        <v>991</v>
      </c>
      <c r="I51" s="150">
        <v>858</v>
      </c>
      <c r="J51" s="219">
        <f t="shared" si="2"/>
        <v>0.4117053481331987</v>
      </c>
      <c r="K51" s="220">
        <f t="shared" si="3"/>
        <v>0.63053613053613056</v>
      </c>
    </row>
    <row r="52" spans="1:11" x14ac:dyDescent="0.2">
      <c r="A52" s="139"/>
      <c r="B52" s="148"/>
      <c r="C52" s="144"/>
      <c r="D52" s="149"/>
      <c r="E52" s="219"/>
      <c r="F52" s="220"/>
      <c r="G52" s="148"/>
      <c r="H52" s="144"/>
      <c r="I52" s="149"/>
      <c r="J52" s="219"/>
      <c r="K52" s="220"/>
    </row>
    <row r="53" spans="1:11" x14ac:dyDescent="0.2">
      <c r="A53" s="139" t="s">
        <v>40</v>
      </c>
      <c r="B53" s="148">
        <f>SUM(B54:B60)</f>
        <v>25103</v>
      </c>
      <c r="C53" s="143">
        <v>35477</v>
      </c>
      <c r="D53" s="150">
        <v>28133</v>
      </c>
      <c r="E53" s="219">
        <f t="shared" si="0"/>
        <v>-0.29241480395749364</v>
      </c>
      <c r="F53" s="220">
        <f t="shared" si="1"/>
        <v>-0.10770269789926423</v>
      </c>
      <c r="G53" s="148">
        <f>'1'!B53+'2'!B53</f>
        <v>57581</v>
      </c>
      <c r="H53" s="143">
        <v>79781</v>
      </c>
      <c r="I53" s="150">
        <v>58400</v>
      </c>
      <c r="J53" s="219">
        <f t="shared" si="2"/>
        <v>-0.2782617415174039</v>
      </c>
      <c r="K53" s="220">
        <f t="shared" si="3"/>
        <v>-1.4023972602739687E-2</v>
      </c>
    </row>
    <row r="54" spans="1:11" x14ac:dyDescent="0.2">
      <c r="A54" s="139" t="s">
        <v>41</v>
      </c>
      <c r="B54" s="148">
        <v>16933</v>
      </c>
      <c r="C54" s="144">
        <v>27311</v>
      </c>
      <c r="D54" s="149">
        <v>21263</v>
      </c>
      <c r="E54" s="219">
        <f t="shared" si="0"/>
        <v>-0.37999340924902059</v>
      </c>
      <c r="F54" s="220">
        <f t="shared" si="1"/>
        <v>-0.20364012604053994</v>
      </c>
      <c r="G54" s="148">
        <f>'1'!B54+'2'!B54</f>
        <v>39817</v>
      </c>
      <c r="H54" s="144">
        <v>61831</v>
      </c>
      <c r="I54" s="149">
        <v>44569</v>
      </c>
      <c r="J54" s="219">
        <f t="shared" si="2"/>
        <v>-0.35603499862528509</v>
      </c>
      <c r="K54" s="220">
        <f t="shared" si="3"/>
        <v>-0.10662119410352489</v>
      </c>
    </row>
    <row r="55" spans="1:11" x14ac:dyDescent="0.2">
      <c r="A55" s="139" t="s">
        <v>42</v>
      </c>
      <c r="B55" s="148">
        <v>6149</v>
      </c>
      <c r="C55" s="143">
        <v>6302</v>
      </c>
      <c r="D55" s="150">
        <v>5223</v>
      </c>
      <c r="E55" s="219">
        <f t="shared" si="0"/>
        <v>-2.4278006981910516E-2</v>
      </c>
      <c r="F55" s="220">
        <f t="shared" si="1"/>
        <v>0.17729274363392689</v>
      </c>
      <c r="G55" s="148">
        <f>'1'!B55+'2'!B55</f>
        <v>13516</v>
      </c>
      <c r="H55" s="143">
        <v>14054</v>
      </c>
      <c r="I55" s="150">
        <v>10630</v>
      </c>
      <c r="J55" s="219">
        <f t="shared" si="2"/>
        <v>-3.8280916465063375E-2</v>
      </c>
      <c r="K55" s="220">
        <f t="shared" si="3"/>
        <v>0.27149576669802444</v>
      </c>
    </row>
    <row r="56" spans="1:11" x14ac:dyDescent="0.2">
      <c r="A56" s="139" t="s">
        <v>43</v>
      </c>
      <c r="B56" s="148">
        <v>877</v>
      </c>
      <c r="C56" s="144">
        <v>863</v>
      </c>
      <c r="D56" s="149">
        <v>666</v>
      </c>
      <c r="E56" s="219">
        <f t="shared" si="0"/>
        <v>1.6222479721900385E-2</v>
      </c>
      <c r="F56" s="220">
        <f t="shared" si="1"/>
        <v>0.31681681681681684</v>
      </c>
      <c r="G56" s="148">
        <f>'1'!B56+'2'!B56</f>
        <v>1672</v>
      </c>
      <c r="H56" s="144">
        <v>1738</v>
      </c>
      <c r="I56" s="149">
        <v>1204</v>
      </c>
      <c r="J56" s="219">
        <f t="shared" si="2"/>
        <v>-3.7974683544303778E-2</v>
      </c>
      <c r="K56" s="220">
        <f t="shared" si="3"/>
        <v>0.38870431893687707</v>
      </c>
    </row>
    <row r="57" spans="1:11" x14ac:dyDescent="0.2">
      <c r="A57" s="139" t="s">
        <v>44</v>
      </c>
      <c r="B57" s="148">
        <v>398</v>
      </c>
      <c r="C57" s="143">
        <v>206</v>
      </c>
      <c r="D57" s="150">
        <v>200</v>
      </c>
      <c r="E57" s="219">
        <f t="shared" si="0"/>
        <v>0.93203883495145634</v>
      </c>
      <c r="F57" s="220">
        <f t="shared" si="1"/>
        <v>0.99</v>
      </c>
      <c r="G57" s="148">
        <f>'1'!B57+'2'!B57</f>
        <v>895</v>
      </c>
      <c r="H57" s="143">
        <v>445</v>
      </c>
      <c r="I57" s="150">
        <v>402</v>
      </c>
      <c r="J57" s="219" t="s">
        <v>132</v>
      </c>
      <c r="K57" s="220" t="s">
        <v>132</v>
      </c>
    </row>
    <row r="58" spans="1:11" x14ac:dyDescent="0.2">
      <c r="A58" s="139" t="s">
        <v>46</v>
      </c>
      <c r="B58" s="148">
        <v>211</v>
      </c>
      <c r="C58" s="144">
        <v>176</v>
      </c>
      <c r="D58" s="149">
        <v>211</v>
      </c>
      <c r="E58" s="219">
        <f t="shared" si="0"/>
        <v>0.19886363636363646</v>
      </c>
      <c r="F58" s="220">
        <f t="shared" si="1"/>
        <v>0</v>
      </c>
      <c r="G58" s="148">
        <f>'1'!B58+'2'!B58</f>
        <v>412</v>
      </c>
      <c r="H58" s="144">
        <v>384</v>
      </c>
      <c r="I58" s="149">
        <v>395</v>
      </c>
      <c r="J58" s="219">
        <f t="shared" si="2"/>
        <v>7.2916666666666741E-2</v>
      </c>
      <c r="K58" s="220">
        <f t="shared" si="3"/>
        <v>4.3037974683544311E-2</v>
      </c>
    </row>
    <row r="59" spans="1:11" x14ac:dyDescent="0.2">
      <c r="A59" s="139" t="s">
        <v>113</v>
      </c>
      <c r="B59" s="148">
        <v>419</v>
      </c>
      <c r="C59" s="143">
        <v>483</v>
      </c>
      <c r="D59" s="150">
        <v>363</v>
      </c>
      <c r="E59" s="219">
        <f t="shared" si="0"/>
        <v>-0.13250517598343681</v>
      </c>
      <c r="F59" s="220">
        <f t="shared" si="1"/>
        <v>0.15426997245179064</v>
      </c>
      <c r="G59" s="148">
        <f>'1'!B59+'2'!B59</f>
        <v>1063</v>
      </c>
      <c r="H59" s="143">
        <v>1012.9999999999999</v>
      </c>
      <c r="I59" s="150">
        <v>747</v>
      </c>
      <c r="J59" s="219">
        <f t="shared" si="2"/>
        <v>4.9358341559723629E-2</v>
      </c>
      <c r="K59" s="220">
        <f t="shared" si="3"/>
        <v>0.42302543507362778</v>
      </c>
    </row>
    <row r="60" spans="1:11" x14ac:dyDescent="0.2">
      <c r="A60" s="139" t="s">
        <v>49</v>
      </c>
      <c r="B60" s="148">
        <v>116</v>
      </c>
      <c r="C60" s="144">
        <v>136</v>
      </c>
      <c r="D60" s="149">
        <v>207</v>
      </c>
      <c r="E60" s="219">
        <f t="shared" si="0"/>
        <v>-0.1470588235294118</v>
      </c>
      <c r="F60" s="220">
        <f t="shared" si="1"/>
        <v>-0.43961352657004826</v>
      </c>
      <c r="G60" s="148">
        <f>'1'!B60+'2'!B60</f>
        <v>206</v>
      </c>
      <c r="H60" s="144">
        <v>316</v>
      </c>
      <c r="I60" s="149">
        <v>453</v>
      </c>
      <c r="J60" s="219">
        <f t="shared" si="2"/>
        <v>-0.34810126582278478</v>
      </c>
      <c r="K60" s="220">
        <f t="shared" si="3"/>
        <v>-0.54525386313465785</v>
      </c>
    </row>
    <row r="61" spans="1:11" x14ac:dyDescent="0.2">
      <c r="A61" s="141"/>
      <c r="B61" s="148"/>
      <c r="C61" s="143"/>
      <c r="D61" s="150"/>
      <c r="E61" s="219"/>
      <c r="F61" s="220"/>
      <c r="G61" s="148"/>
      <c r="H61" s="143"/>
      <c r="I61" s="150"/>
      <c r="J61" s="219"/>
      <c r="K61" s="220"/>
    </row>
    <row r="62" spans="1:11" x14ac:dyDescent="0.2">
      <c r="A62" s="139" t="s">
        <v>47</v>
      </c>
      <c r="B62" s="148">
        <v>646</v>
      </c>
      <c r="C62" s="144">
        <v>327</v>
      </c>
      <c r="D62" s="149">
        <v>295</v>
      </c>
      <c r="E62" s="219">
        <f t="shared" si="0"/>
        <v>0.97553516819571873</v>
      </c>
      <c r="F62" s="220">
        <f t="shared" si="1"/>
        <v>1.1898305084745764</v>
      </c>
      <c r="G62" s="148">
        <f>'1'!B62+'2'!B62</f>
        <v>1446</v>
      </c>
      <c r="H62" s="144">
        <v>805</v>
      </c>
      <c r="I62" s="149">
        <v>570</v>
      </c>
      <c r="J62" s="219">
        <f t="shared" si="2"/>
        <v>0.79627329192546581</v>
      </c>
      <c r="K62" s="220">
        <f t="shared" si="3"/>
        <v>1.5368421052631578</v>
      </c>
    </row>
    <row r="63" spans="1:11" x14ac:dyDescent="0.2">
      <c r="A63" s="139" t="s">
        <v>48</v>
      </c>
      <c r="B63" s="148">
        <v>214</v>
      </c>
      <c r="C63" s="143">
        <v>391</v>
      </c>
      <c r="D63" s="150">
        <v>118</v>
      </c>
      <c r="E63" s="219">
        <f t="shared" si="0"/>
        <v>-0.45268542199488493</v>
      </c>
      <c r="F63" s="220">
        <f t="shared" si="1"/>
        <v>0.81355932203389836</v>
      </c>
      <c r="G63" s="148">
        <f>'1'!B63+'2'!B63</f>
        <v>333</v>
      </c>
      <c r="H63" s="143">
        <v>505</v>
      </c>
      <c r="I63" s="150">
        <v>216</v>
      </c>
      <c r="J63" s="219">
        <f t="shared" si="2"/>
        <v>-0.34059405940594056</v>
      </c>
      <c r="K63" s="220">
        <f t="shared" si="3"/>
        <v>0.54166666666666674</v>
      </c>
    </row>
    <row r="64" spans="1:11" x14ac:dyDescent="0.2">
      <c r="A64" s="139" t="s">
        <v>45</v>
      </c>
      <c r="B64" s="148">
        <v>851</v>
      </c>
      <c r="C64" s="144">
        <v>844</v>
      </c>
      <c r="D64" s="149">
        <v>329</v>
      </c>
      <c r="E64" s="219">
        <f t="shared" si="0"/>
        <v>8.2938388625592996E-3</v>
      </c>
      <c r="F64" s="220" t="s">
        <v>127</v>
      </c>
      <c r="G64" s="148">
        <f>'1'!B64+'2'!B64</f>
        <v>1403</v>
      </c>
      <c r="H64" s="144">
        <v>1812</v>
      </c>
      <c r="I64" s="149">
        <v>515</v>
      </c>
      <c r="J64" s="219">
        <f t="shared" si="2"/>
        <v>-0.22571743929359822</v>
      </c>
      <c r="K64" s="220" t="s">
        <v>135</v>
      </c>
    </row>
    <row r="65" spans="1:11" x14ac:dyDescent="0.2">
      <c r="A65" s="139" t="s">
        <v>50</v>
      </c>
      <c r="B65" s="148">
        <v>281</v>
      </c>
      <c r="C65" s="143">
        <v>332</v>
      </c>
      <c r="D65" s="150">
        <v>233</v>
      </c>
      <c r="E65" s="219">
        <f t="shared" si="0"/>
        <v>-0.15361445783132532</v>
      </c>
      <c r="F65" s="220">
        <f t="shared" si="1"/>
        <v>0.20600858369098707</v>
      </c>
      <c r="G65" s="148">
        <f>'1'!B65+'2'!B65</f>
        <v>565</v>
      </c>
      <c r="H65" s="143">
        <v>585</v>
      </c>
      <c r="I65" s="150">
        <v>420</v>
      </c>
      <c r="J65" s="219">
        <f t="shared" si="2"/>
        <v>-3.4188034188034178E-2</v>
      </c>
      <c r="K65" s="220">
        <f t="shared" si="3"/>
        <v>0.34523809523809534</v>
      </c>
    </row>
    <row r="66" spans="1:11" x14ac:dyDescent="0.2">
      <c r="A66" s="141"/>
      <c r="B66" s="148"/>
      <c r="C66" s="144"/>
      <c r="D66" s="149"/>
      <c r="E66" s="219"/>
      <c r="F66" s="220"/>
      <c r="G66" s="148"/>
      <c r="H66" s="144"/>
      <c r="I66" s="149"/>
      <c r="J66" s="219"/>
      <c r="K66" s="220"/>
    </row>
    <row r="67" spans="1:11" x14ac:dyDescent="0.2">
      <c r="A67" s="139" t="s">
        <v>51</v>
      </c>
      <c r="B67" s="148">
        <v>8654</v>
      </c>
      <c r="C67" s="143">
        <v>9199</v>
      </c>
      <c r="D67" s="150">
        <v>9139</v>
      </c>
      <c r="E67" s="219">
        <f t="shared" si="0"/>
        <v>-5.924557017067078E-2</v>
      </c>
      <c r="F67" s="220">
        <f t="shared" si="1"/>
        <v>-5.3069263595579397E-2</v>
      </c>
      <c r="G67" s="148">
        <f>'1'!B67+'2'!B67</f>
        <v>13052</v>
      </c>
      <c r="H67" s="143">
        <v>15117</v>
      </c>
      <c r="I67" s="150">
        <v>12529</v>
      </c>
      <c r="J67" s="219">
        <f t="shared" si="2"/>
        <v>-0.13660117748230471</v>
      </c>
      <c r="K67" s="220">
        <f t="shared" si="3"/>
        <v>4.1743155878362304E-2</v>
      </c>
    </row>
    <row r="68" spans="1:11" x14ac:dyDescent="0.2">
      <c r="A68" s="139" t="s">
        <v>52</v>
      </c>
      <c r="B68" s="148">
        <v>1518</v>
      </c>
      <c r="C68" s="144">
        <v>1298</v>
      </c>
      <c r="D68" s="149">
        <v>1067</v>
      </c>
      <c r="E68" s="219">
        <f t="shared" si="0"/>
        <v>0.16949152542372881</v>
      </c>
      <c r="F68" s="220">
        <f t="shared" si="1"/>
        <v>0.42268041237113407</v>
      </c>
      <c r="G68" s="148">
        <f>'1'!B68+'2'!B68</f>
        <v>2471</v>
      </c>
      <c r="H68" s="144">
        <v>2468</v>
      </c>
      <c r="I68" s="149">
        <v>1846</v>
      </c>
      <c r="J68" s="219">
        <f t="shared" si="2"/>
        <v>1.2155591572122759E-3</v>
      </c>
      <c r="K68" s="220">
        <f t="shared" si="3"/>
        <v>0.33856988082340189</v>
      </c>
    </row>
    <row r="69" spans="1:11" x14ac:dyDescent="0.2">
      <c r="A69" s="139" t="s">
        <v>53</v>
      </c>
      <c r="B69" s="148">
        <v>196</v>
      </c>
      <c r="C69" s="143">
        <v>412</v>
      </c>
      <c r="D69" s="150">
        <v>371</v>
      </c>
      <c r="E69" s="219">
        <f t="shared" si="0"/>
        <v>-0.52427184466019416</v>
      </c>
      <c r="F69" s="220">
        <f t="shared" si="1"/>
        <v>-0.47169811320754718</v>
      </c>
      <c r="G69" s="148">
        <f>'1'!B69+'2'!B69</f>
        <v>390</v>
      </c>
      <c r="H69" s="143">
        <v>664</v>
      </c>
      <c r="I69" s="150">
        <f>D69+[1]ינואר!D69</f>
        <v>605</v>
      </c>
      <c r="J69" s="219">
        <f t="shared" si="2"/>
        <v>-0.41265060240963858</v>
      </c>
      <c r="K69" s="220">
        <f t="shared" si="3"/>
        <v>-0.35537190082644632</v>
      </c>
    </row>
    <row r="70" spans="1:11" x14ac:dyDescent="0.2">
      <c r="A70" s="139" t="s">
        <v>106</v>
      </c>
      <c r="B70" s="148">
        <v>263</v>
      </c>
      <c r="C70" s="144">
        <v>402</v>
      </c>
      <c r="D70" s="149">
        <v>274</v>
      </c>
      <c r="E70" s="219">
        <f t="shared" ref="E70:E96" si="4">B70/C70-1</f>
        <v>-0.345771144278607</v>
      </c>
      <c r="F70" s="220">
        <f t="shared" ref="F70:F96" si="5">B70/D70-1</f>
        <v>-4.014598540145986E-2</v>
      </c>
      <c r="G70" s="148">
        <f>'1'!B70+'2'!B70</f>
        <v>360</v>
      </c>
      <c r="H70" s="144">
        <v>473</v>
      </c>
      <c r="I70" s="149">
        <f>D70+[1]ינואר!D70</f>
        <v>388</v>
      </c>
      <c r="J70" s="219">
        <f t="shared" ref="J70:J96" si="6">G70/H70-1</f>
        <v>-0.2389006342494715</v>
      </c>
      <c r="K70" s="220">
        <f t="shared" ref="K70:K96" si="7">G70/I70-1</f>
        <v>-7.2164948453608213E-2</v>
      </c>
    </row>
    <row r="71" spans="1:11" x14ac:dyDescent="0.2">
      <c r="A71" s="139" t="s">
        <v>102</v>
      </c>
      <c r="B71" s="148">
        <v>353</v>
      </c>
      <c r="C71" s="143">
        <v>348</v>
      </c>
      <c r="D71" s="150">
        <v>237</v>
      </c>
      <c r="E71" s="219">
        <f t="shared" si="4"/>
        <v>1.4367816091954033E-2</v>
      </c>
      <c r="F71" s="220">
        <f t="shared" si="5"/>
        <v>0.48945147679324896</v>
      </c>
      <c r="G71" s="148">
        <f>'1'!B71+'2'!B71</f>
        <v>805</v>
      </c>
      <c r="H71" s="143">
        <v>736</v>
      </c>
      <c r="I71" s="150">
        <f>D71+[1]ינואר!D71</f>
        <v>546</v>
      </c>
      <c r="J71" s="219">
        <f t="shared" si="6"/>
        <v>9.375E-2</v>
      </c>
      <c r="K71" s="220">
        <f t="shared" si="7"/>
        <v>0.47435897435897445</v>
      </c>
    </row>
    <row r="72" spans="1:11" x14ac:dyDescent="0.2">
      <c r="A72" s="139" t="s">
        <v>54</v>
      </c>
      <c r="B72" s="148">
        <v>2542</v>
      </c>
      <c r="C72" s="144">
        <v>3426</v>
      </c>
      <c r="D72" s="149">
        <v>1842</v>
      </c>
      <c r="E72" s="219">
        <f t="shared" si="4"/>
        <v>-0.25802685347343846</v>
      </c>
      <c r="F72" s="220">
        <f t="shared" si="5"/>
        <v>0.38002171552660147</v>
      </c>
      <c r="G72" s="148">
        <f>'1'!B72+'2'!B72</f>
        <v>5681</v>
      </c>
      <c r="H72" s="144">
        <v>7318</v>
      </c>
      <c r="I72" s="149">
        <v>3688</v>
      </c>
      <c r="J72" s="219">
        <f t="shared" si="6"/>
        <v>-0.22369499863350639</v>
      </c>
      <c r="K72" s="220">
        <f t="shared" si="7"/>
        <v>0.54040130151843813</v>
      </c>
    </row>
    <row r="73" spans="1:11" x14ac:dyDescent="0.2">
      <c r="A73" s="139" t="s">
        <v>55</v>
      </c>
      <c r="B73" s="148">
        <v>421</v>
      </c>
      <c r="C73" s="143">
        <v>475</v>
      </c>
      <c r="D73" s="150">
        <v>281</v>
      </c>
      <c r="E73" s="219">
        <f t="shared" si="4"/>
        <v>-0.11368421052631583</v>
      </c>
      <c r="F73" s="220">
        <f t="shared" si="5"/>
        <v>0.49822064056939497</v>
      </c>
      <c r="G73" s="148">
        <f>'1'!B73+'2'!B73</f>
        <v>868</v>
      </c>
      <c r="H73" s="143">
        <v>897</v>
      </c>
      <c r="I73" s="150">
        <v>618</v>
      </c>
      <c r="J73" s="219">
        <f t="shared" si="6"/>
        <v>-3.2329988851727998E-2</v>
      </c>
      <c r="K73" s="220">
        <f t="shared" si="7"/>
        <v>0.40453074433656955</v>
      </c>
    </row>
    <row r="74" spans="1:11" x14ac:dyDescent="0.2">
      <c r="A74" s="139" t="s">
        <v>56</v>
      </c>
      <c r="B74" s="148">
        <v>808</v>
      </c>
      <c r="C74" s="144">
        <v>1271</v>
      </c>
      <c r="D74" s="149">
        <v>1226</v>
      </c>
      <c r="E74" s="219">
        <f t="shared" si="4"/>
        <v>-0.36428009441384734</v>
      </c>
      <c r="F74" s="220">
        <f t="shared" si="5"/>
        <v>-0.34094616639477981</v>
      </c>
      <c r="G74" s="148">
        <f>'1'!B74+'2'!B74</f>
        <v>1384</v>
      </c>
      <c r="H74" s="144">
        <v>2125</v>
      </c>
      <c r="I74" s="149">
        <v>1917</v>
      </c>
      <c r="J74" s="219">
        <f t="shared" si="6"/>
        <v>-0.3487058823529412</v>
      </c>
      <c r="K74" s="220">
        <f t="shared" si="7"/>
        <v>-0.27803860198226393</v>
      </c>
    </row>
    <row r="75" spans="1:11" x14ac:dyDescent="0.2">
      <c r="A75" s="139" t="s">
        <v>57</v>
      </c>
      <c r="B75" s="148">
        <v>669</v>
      </c>
      <c r="C75" s="143">
        <v>748</v>
      </c>
      <c r="D75" s="150">
        <v>824</v>
      </c>
      <c r="E75" s="219">
        <f t="shared" si="4"/>
        <v>-0.10561497326203206</v>
      </c>
      <c r="F75" s="220">
        <f t="shared" si="5"/>
        <v>-0.18810679611650483</v>
      </c>
      <c r="G75" s="148">
        <f>'1'!B75+'2'!B75</f>
        <v>994</v>
      </c>
      <c r="H75" s="143">
        <v>1038</v>
      </c>
      <c r="I75" s="150">
        <v>1038</v>
      </c>
      <c r="J75" s="219">
        <f t="shared" si="6"/>
        <v>-4.2389210019267876E-2</v>
      </c>
      <c r="K75" s="220">
        <f t="shared" si="7"/>
        <v>-4.2389210019267876E-2</v>
      </c>
    </row>
    <row r="76" spans="1:11" x14ac:dyDescent="0.2">
      <c r="A76" s="139" t="s">
        <v>58</v>
      </c>
      <c r="B76" s="148">
        <v>1014</v>
      </c>
      <c r="C76" s="144">
        <v>1227</v>
      </c>
      <c r="D76" s="149">
        <v>1022</v>
      </c>
      <c r="E76" s="219">
        <f t="shared" si="4"/>
        <v>-0.17359413202933982</v>
      </c>
      <c r="F76" s="220">
        <f t="shared" si="5"/>
        <v>-7.8277886497064575E-3</v>
      </c>
      <c r="G76" s="148">
        <f>'1'!B76+'2'!B76</f>
        <v>1988</v>
      </c>
      <c r="H76" s="144">
        <v>2580</v>
      </c>
      <c r="I76" s="149">
        <v>1988</v>
      </c>
      <c r="J76" s="219">
        <f t="shared" si="6"/>
        <v>-0.22945736434108532</v>
      </c>
      <c r="K76" s="220">
        <f t="shared" si="7"/>
        <v>0</v>
      </c>
    </row>
    <row r="77" spans="1:11" x14ac:dyDescent="0.2">
      <c r="A77" s="139" t="s">
        <v>59</v>
      </c>
      <c r="B77" s="148">
        <f>225+96</f>
        <v>321</v>
      </c>
      <c r="C77" s="143">
        <v>530</v>
      </c>
      <c r="D77" s="150">
        <v>550</v>
      </c>
      <c r="E77" s="219">
        <f t="shared" si="4"/>
        <v>-0.39433962264150946</v>
      </c>
      <c r="F77" s="220">
        <f t="shared" si="5"/>
        <v>-0.41636363636363638</v>
      </c>
      <c r="G77" s="148">
        <f>'1'!B77+'2'!B77</f>
        <v>565</v>
      </c>
      <c r="H77" s="143">
        <v>803</v>
      </c>
      <c r="I77" s="150">
        <v>805</v>
      </c>
      <c r="J77" s="219">
        <f t="shared" si="6"/>
        <v>-0.29638854296388539</v>
      </c>
      <c r="K77" s="220">
        <f t="shared" si="7"/>
        <v>-0.29813664596273293</v>
      </c>
    </row>
    <row r="78" spans="1:11" x14ac:dyDescent="0.2">
      <c r="A78" s="139"/>
      <c r="B78" s="148"/>
      <c r="C78" s="144"/>
      <c r="D78" s="149"/>
      <c r="E78" s="219"/>
      <c r="F78" s="220"/>
      <c r="G78" s="148"/>
      <c r="H78" s="144"/>
      <c r="I78" s="149"/>
      <c r="J78" s="219"/>
      <c r="K78" s="220"/>
    </row>
    <row r="79" spans="1:11" x14ac:dyDescent="0.2">
      <c r="A79" s="139" t="s">
        <v>60</v>
      </c>
      <c r="B79" s="148">
        <f>SUM(B80:B83)</f>
        <v>51110</v>
      </c>
      <c r="C79" s="143">
        <v>53808</v>
      </c>
      <c r="D79" s="150">
        <v>46923</v>
      </c>
      <c r="E79" s="219">
        <f t="shared" si="4"/>
        <v>-5.0141242937853159E-2</v>
      </c>
      <c r="F79" s="220">
        <f t="shared" si="5"/>
        <v>8.9231293821793178E-2</v>
      </c>
      <c r="G79" s="148">
        <f>'1'!B79+'2'!B79</f>
        <v>105750</v>
      </c>
      <c r="H79" s="143">
        <v>114417</v>
      </c>
      <c r="I79" s="150">
        <v>105596</v>
      </c>
      <c r="J79" s="219">
        <f t="shared" si="6"/>
        <v>-7.5749233068512556E-2</v>
      </c>
      <c r="K79" s="220">
        <f t="shared" si="7"/>
        <v>1.458388575324765E-3</v>
      </c>
    </row>
    <row r="80" spans="1:11" x14ac:dyDescent="0.2">
      <c r="A80" s="139" t="s">
        <v>61</v>
      </c>
      <c r="B80" s="148">
        <v>38614</v>
      </c>
      <c r="C80" s="144">
        <v>40831</v>
      </c>
      <c r="D80" s="149">
        <v>35407</v>
      </c>
      <c r="E80" s="219">
        <f t="shared" si="4"/>
        <v>-5.4296980235605252E-2</v>
      </c>
      <c r="F80" s="220">
        <f t="shared" si="5"/>
        <v>9.057530996695573E-2</v>
      </c>
      <c r="G80" s="148">
        <f>'1'!B80+'2'!B80</f>
        <v>79707</v>
      </c>
      <c r="H80" s="144">
        <v>86687</v>
      </c>
      <c r="I80" s="149">
        <v>80127</v>
      </c>
      <c r="J80" s="219">
        <f t="shared" si="6"/>
        <v>-8.0519570408481123E-2</v>
      </c>
      <c r="K80" s="220">
        <f t="shared" si="7"/>
        <v>-5.2416788348497168E-3</v>
      </c>
    </row>
    <row r="81" spans="1:11" x14ac:dyDescent="0.2">
      <c r="A81" s="139" t="s">
        <v>62</v>
      </c>
      <c r="B81" s="148">
        <v>3868</v>
      </c>
      <c r="C81" s="143">
        <v>4119</v>
      </c>
      <c r="D81" s="150">
        <v>3649</v>
      </c>
      <c r="E81" s="219">
        <f t="shared" si="4"/>
        <v>-6.0937120660354505E-2</v>
      </c>
      <c r="F81" s="220">
        <f t="shared" si="5"/>
        <v>6.0016442861057895E-2</v>
      </c>
      <c r="G81" s="148">
        <f>'1'!B81+'2'!B81</f>
        <v>7008</v>
      </c>
      <c r="H81" s="143">
        <v>7858</v>
      </c>
      <c r="I81" s="150">
        <v>6787</v>
      </c>
      <c r="J81" s="219">
        <f t="shared" si="6"/>
        <v>-0.10817001781623825</v>
      </c>
      <c r="K81" s="220">
        <f t="shared" si="7"/>
        <v>3.2562251362899586E-2</v>
      </c>
    </row>
    <row r="82" spans="1:11" x14ac:dyDescent="0.2">
      <c r="A82" s="139" t="s">
        <v>63</v>
      </c>
      <c r="B82" s="148">
        <v>976</v>
      </c>
      <c r="C82" s="144">
        <v>949</v>
      </c>
      <c r="D82" s="149">
        <v>740</v>
      </c>
      <c r="E82" s="219">
        <f t="shared" si="4"/>
        <v>2.8451001053740876E-2</v>
      </c>
      <c r="F82" s="220">
        <f t="shared" si="5"/>
        <v>0.31891891891891899</v>
      </c>
      <c r="G82" s="148">
        <f>'1'!B82+'2'!B82</f>
        <v>1777</v>
      </c>
      <c r="H82" s="144">
        <v>1741</v>
      </c>
      <c r="I82" s="149">
        <v>1388</v>
      </c>
      <c r="J82" s="219">
        <f t="shared" si="6"/>
        <v>2.0677771395749556E-2</v>
      </c>
      <c r="K82" s="220">
        <f t="shared" si="7"/>
        <v>0.28025936599423629</v>
      </c>
    </row>
    <row r="83" spans="1:11" x14ac:dyDescent="0.2">
      <c r="A83" s="139" t="s">
        <v>64</v>
      </c>
      <c r="B83" s="148">
        <v>7652</v>
      </c>
      <c r="C83" s="143">
        <v>7909</v>
      </c>
      <c r="D83" s="150">
        <v>7127</v>
      </c>
      <c r="E83" s="219">
        <f t="shared" si="4"/>
        <v>-3.2494626375015767E-2</v>
      </c>
      <c r="F83" s="220">
        <f t="shared" si="5"/>
        <v>7.3663533043356155E-2</v>
      </c>
      <c r="G83" s="148">
        <f>'1'!B83+'2'!B83</f>
        <v>17258</v>
      </c>
      <c r="H83" s="143">
        <v>18131</v>
      </c>
      <c r="I83" s="150">
        <v>17294</v>
      </c>
      <c r="J83" s="219">
        <f t="shared" si="6"/>
        <v>-4.8149578070707633E-2</v>
      </c>
      <c r="K83" s="220">
        <f t="shared" si="7"/>
        <v>-2.0816468139238653E-3</v>
      </c>
    </row>
    <row r="84" spans="1:11" x14ac:dyDescent="0.2">
      <c r="A84" s="139" t="s">
        <v>65</v>
      </c>
      <c r="B84" s="148">
        <v>208</v>
      </c>
      <c r="C84" s="144">
        <v>230</v>
      </c>
      <c r="D84" s="149">
        <v>172</v>
      </c>
      <c r="E84" s="219">
        <f t="shared" si="4"/>
        <v>-9.5652173913043481E-2</v>
      </c>
      <c r="F84" s="220">
        <f t="shared" si="5"/>
        <v>0.20930232558139528</v>
      </c>
      <c r="G84" s="148">
        <f>'1'!B84+'2'!B84</f>
        <v>456</v>
      </c>
      <c r="H84" s="144">
        <v>469</v>
      </c>
      <c r="I84" s="149">
        <v>369</v>
      </c>
      <c r="J84" s="219">
        <f t="shared" si="6"/>
        <v>-2.7718550106609841E-2</v>
      </c>
      <c r="K84" s="220">
        <f t="shared" si="7"/>
        <v>0.2357723577235773</v>
      </c>
    </row>
    <row r="85" spans="1:11" x14ac:dyDescent="0.2">
      <c r="A85" s="139" t="s">
        <v>66</v>
      </c>
      <c r="B85" s="148">
        <v>1977</v>
      </c>
      <c r="C85" s="143">
        <v>2296</v>
      </c>
      <c r="D85" s="150">
        <v>1845</v>
      </c>
      <c r="E85" s="219">
        <f t="shared" si="4"/>
        <v>-0.13893728222996515</v>
      </c>
      <c r="F85" s="220">
        <f t="shared" si="5"/>
        <v>7.1544715447154461E-2</v>
      </c>
      <c r="G85" s="148">
        <f>'1'!B85+'2'!B85</f>
        <v>5353</v>
      </c>
      <c r="H85" s="143">
        <v>6121</v>
      </c>
      <c r="I85" s="150">
        <v>5401</v>
      </c>
      <c r="J85" s="219">
        <f t="shared" si="6"/>
        <v>-0.12546969449436363</v>
      </c>
      <c r="K85" s="220">
        <f t="shared" si="7"/>
        <v>-8.88724310312905E-3</v>
      </c>
    </row>
    <row r="86" spans="1:11" x14ac:dyDescent="0.2">
      <c r="A86" s="139" t="s">
        <v>67</v>
      </c>
      <c r="B86" s="148">
        <v>2874</v>
      </c>
      <c r="C86" s="144">
        <v>2761</v>
      </c>
      <c r="D86" s="149">
        <v>2585</v>
      </c>
      <c r="E86" s="219">
        <f t="shared" si="4"/>
        <v>4.0927200289750054E-2</v>
      </c>
      <c r="F86" s="220">
        <f t="shared" si="5"/>
        <v>0.11179883945841396</v>
      </c>
      <c r="G86" s="148">
        <f>'1'!B86+'2'!B86</f>
        <v>6930</v>
      </c>
      <c r="H86" s="144">
        <v>6350</v>
      </c>
      <c r="I86" s="149">
        <v>6725</v>
      </c>
      <c r="J86" s="219">
        <f t="shared" si="6"/>
        <v>9.1338582677165325E-2</v>
      </c>
      <c r="K86" s="220">
        <f t="shared" si="7"/>
        <v>3.0483271375464582E-2</v>
      </c>
    </row>
    <row r="87" spans="1:11" x14ac:dyDescent="0.2">
      <c r="A87" s="139" t="s">
        <v>68</v>
      </c>
      <c r="B87" s="148">
        <v>909</v>
      </c>
      <c r="C87" s="143">
        <v>931</v>
      </c>
      <c r="D87" s="150">
        <v>678</v>
      </c>
      <c r="E87" s="219">
        <f t="shared" si="4"/>
        <v>-2.3630504833512367E-2</v>
      </c>
      <c r="F87" s="220">
        <f t="shared" si="5"/>
        <v>0.34070796460176989</v>
      </c>
      <c r="G87" s="148">
        <f>'1'!B87+'2'!B87</f>
        <v>1422</v>
      </c>
      <c r="H87" s="143">
        <v>1442</v>
      </c>
      <c r="I87" s="150">
        <v>1164</v>
      </c>
      <c r="J87" s="219">
        <f t="shared" si="6"/>
        <v>-1.3869625520110951E-2</v>
      </c>
      <c r="K87" s="220">
        <f t="shared" si="7"/>
        <v>0.22164948453608257</v>
      </c>
    </row>
    <row r="88" spans="1:11" x14ac:dyDescent="0.2">
      <c r="A88" s="139" t="s">
        <v>69</v>
      </c>
      <c r="B88" s="148">
        <v>398</v>
      </c>
      <c r="C88" s="144">
        <v>412</v>
      </c>
      <c r="D88" s="149">
        <v>442</v>
      </c>
      <c r="E88" s="219">
        <f t="shared" si="4"/>
        <v>-3.398058252427183E-2</v>
      </c>
      <c r="F88" s="220">
        <f t="shared" si="5"/>
        <v>-9.9547511312217174E-2</v>
      </c>
      <c r="G88" s="148">
        <f>'1'!B88+'2'!B88</f>
        <v>833</v>
      </c>
      <c r="H88" s="144">
        <v>980</v>
      </c>
      <c r="I88" s="149">
        <v>1128</v>
      </c>
      <c r="J88" s="219">
        <f t="shared" si="6"/>
        <v>-0.15000000000000002</v>
      </c>
      <c r="K88" s="220">
        <f t="shared" si="7"/>
        <v>-0.26152482269503541</v>
      </c>
    </row>
    <row r="89" spans="1:11" x14ac:dyDescent="0.2">
      <c r="A89" s="139" t="s">
        <v>70</v>
      </c>
      <c r="B89" s="148">
        <v>50</v>
      </c>
      <c r="C89" s="143">
        <v>109</v>
      </c>
      <c r="D89" s="150">
        <v>136</v>
      </c>
      <c r="E89" s="219">
        <f t="shared" si="4"/>
        <v>-0.54128440366972475</v>
      </c>
      <c r="F89" s="220">
        <f t="shared" si="5"/>
        <v>-0.63235294117647056</v>
      </c>
      <c r="G89" s="148">
        <f>'1'!B89+'2'!B89</f>
        <v>108</v>
      </c>
      <c r="H89" s="143">
        <v>376</v>
      </c>
      <c r="I89" s="150">
        <v>253</v>
      </c>
      <c r="J89" s="219">
        <f t="shared" si="6"/>
        <v>-0.71276595744680848</v>
      </c>
      <c r="K89" s="220">
        <f t="shared" si="7"/>
        <v>-0.5731225296442688</v>
      </c>
    </row>
    <row r="90" spans="1:11" x14ac:dyDescent="0.2">
      <c r="A90" s="139"/>
      <c r="B90" s="148"/>
      <c r="C90" s="144"/>
      <c r="D90" s="149"/>
      <c r="E90" s="219"/>
      <c r="F90" s="220"/>
      <c r="G90" s="148"/>
      <c r="H90" s="144"/>
      <c r="I90" s="149"/>
      <c r="J90" s="219"/>
      <c r="K90" s="220"/>
    </row>
    <row r="91" spans="1:11" x14ac:dyDescent="0.2">
      <c r="A91" s="139" t="s">
        <v>71</v>
      </c>
      <c r="B91" s="148">
        <v>1405</v>
      </c>
      <c r="C91" s="143">
        <v>1370</v>
      </c>
      <c r="D91" s="150">
        <v>1271</v>
      </c>
      <c r="E91" s="219">
        <f t="shared" si="4"/>
        <v>2.5547445255474477E-2</v>
      </c>
      <c r="F91" s="220">
        <f t="shared" si="5"/>
        <v>0.10542879622344614</v>
      </c>
      <c r="G91" s="148">
        <f>'1'!B91+'2'!B91</f>
        <v>3403</v>
      </c>
      <c r="H91" s="143">
        <v>3976</v>
      </c>
      <c r="I91" s="150">
        <v>3906</v>
      </c>
      <c r="J91" s="219">
        <f t="shared" si="6"/>
        <v>-0.14411468812877259</v>
      </c>
      <c r="K91" s="220">
        <f t="shared" si="7"/>
        <v>-0.12877624167946744</v>
      </c>
    </row>
    <row r="92" spans="1:11" x14ac:dyDescent="0.2">
      <c r="A92" s="139" t="s">
        <v>72</v>
      </c>
      <c r="B92" s="148">
        <v>1199</v>
      </c>
      <c r="C92" s="144">
        <v>1152</v>
      </c>
      <c r="D92" s="149">
        <v>1114</v>
      </c>
      <c r="E92" s="219">
        <f t="shared" si="4"/>
        <v>4.079861111111116E-2</v>
      </c>
      <c r="F92" s="220">
        <f t="shared" si="5"/>
        <v>7.6301615798922695E-2</v>
      </c>
      <c r="G92" s="148">
        <f>'1'!B92+'2'!B92</f>
        <v>2937</v>
      </c>
      <c r="H92" s="144">
        <v>3422</v>
      </c>
      <c r="I92" s="149">
        <v>3464</v>
      </c>
      <c r="J92" s="219">
        <f t="shared" si="6"/>
        <v>-0.1417299824663939</v>
      </c>
      <c r="K92" s="220">
        <f t="shared" si="7"/>
        <v>-0.15213625866050806</v>
      </c>
    </row>
    <row r="93" spans="1:11" x14ac:dyDescent="0.2">
      <c r="A93" s="139" t="s">
        <v>73</v>
      </c>
      <c r="B93" s="148">
        <v>169</v>
      </c>
      <c r="C93" s="143">
        <v>185</v>
      </c>
      <c r="D93" s="150">
        <v>149</v>
      </c>
      <c r="E93" s="219">
        <f t="shared" si="4"/>
        <v>-8.6486486486486491E-2</v>
      </c>
      <c r="F93" s="220">
        <f t="shared" si="5"/>
        <v>0.13422818791946312</v>
      </c>
      <c r="G93" s="148">
        <f>'1'!B93+'2'!B93</f>
        <v>378</v>
      </c>
      <c r="H93" s="143">
        <v>480</v>
      </c>
      <c r="I93" s="150">
        <v>414</v>
      </c>
      <c r="J93" s="219">
        <f t="shared" si="6"/>
        <v>-0.21250000000000002</v>
      </c>
      <c r="K93" s="220">
        <f t="shared" si="7"/>
        <v>-8.6956521739130488E-2</v>
      </c>
    </row>
    <row r="94" spans="1:11" x14ac:dyDescent="0.2">
      <c r="A94" s="139" t="s">
        <v>17</v>
      </c>
      <c r="B94" s="148">
        <v>37</v>
      </c>
      <c r="C94" s="144">
        <v>33</v>
      </c>
      <c r="D94" s="149">
        <v>8</v>
      </c>
      <c r="E94" s="219">
        <f t="shared" si="4"/>
        <v>0.1212121212121211</v>
      </c>
      <c r="F94" s="220">
        <f t="shared" si="5"/>
        <v>3.625</v>
      </c>
      <c r="G94" s="148">
        <f>'1'!B94+'2'!B94</f>
        <v>88</v>
      </c>
      <c r="H94" s="144">
        <v>74</v>
      </c>
      <c r="I94" s="149">
        <v>28</v>
      </c>
      <c r="J94" s="219">
        <f t="shared" si="6"/>
        <v>0.18918918918918926</v>
      </c>
      <c r="K94" s="220">
        <f t="shared" si="7"/>
        <v>2.1428571428571428</v>
      </c>
    </row>
    <row r="95" spans="1:11" x14ac:dyDescent="0.2">
      <c r="A95" s="139"/>
      <c r="B95" s="148"/>
      <c r="C95" s="143"/>
      <c r="D95" s="150"/>
      <c r="E95" s="219"/>
      <c r="F95" s="220"/>
      <c r="G95" s="148"/>
      <c r="H95" s="143"/>
      <c r="I95" s="150"/>
      <c r="J95" s="219"/>
      <c r="K95" s="220"/>
    </row>
    <row r="96" spans="1:11" ht="13.5" thickBot="1" x14ac:dyDescent="0.25">
      <c r="A96" s="142" t="s">
        <v>74</v>
      </c>
      <c r="B96" s="151">
        <v>503</v>
      </c>
      <c r="C96" s="152">
        <v>766</v>
      </c>
      <c r="D96" s="153">
        <v>642</v>
      </c>
      <c r="E96" s="221">
        <f t="shared" si="4"/>
        <v>-0.3433420365535248</v>
      </c>
      <c r="F96" s="222">
        <f t="shared" si="5"/>
        <v>-0.21651090342679125</v>
      </c>
      <c r="G96" s="151">
        <f>'1'!B96+'2'!B96</f>
        <v>2103</v>
      </c>
      <c r="H96" s="152">
        <v>1970</v>
      </c>
      <c r="I96" s="153">
        <v>1834</v>
      </c>
      <c r="J96" s="221">
        <f t="shared" si="6"/>
        <v>6.7512690355330029E-2</v>
      </c>
      <c r="K96" s="222">
        <f t="shared" si="7"/>
        <v>0.14667393675027274</v>
      </c>
    </row>
  </sheetData>
  <mergeCells count="4">
    <mergeCell ref="B3:D3"/>
    <mergeCell ref="E3:F3"/>
    <mergeCell ref="G3:I3"/>
    <mergeCell ref="J3:K3"/>
  </mergeCells>
  <conditionalFormatting sqref="E5:F96">
    <cfRule type="cellIs" dxfId="41" priority="3" operator="lessThan">
      <formula>0</formula>
    </cfRule>
    <cfRule type="cellIs" dxfId="40" priority="4" operator="greaterThan">
      <formula>0</formula>
    </cfRule>
  </conditionalFormatting>
  <conditionalFormatting sqref="J5:K96">
    <cfRule type="cellIs" dxfId="39" priority="1" operator="lessThan">
      <formula>0</formula>
    </cfRule>
    <cfRule type="cellIs" dxfId="38" priority="2" operator="greaterThan">
      <formula>0</formula>
    </cfRule>
  </conditionalFormatting>
  <pageMargins left="0.7" right="0.7" top="0.75" bottom="0.75" header="0.3" footer="0.3"/>
  <pageSetup paperSize="9" scale="55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1"/>
  <sheetViews>
    <sheetView zoomScaleNormal="100" workbookViewId="0">
      <selection activeCell="J5" sqref="J5:K96"/>
    </sheetView>
  </sheetViews>
  <sheetFormatPr defaultRowHeight="12.75" x14ac:dyDescent="0.2"/>
  <cols>
    <col min="1" max="1" width="21.375" style="9" customWidth="1"/>
    <col min="2" max="11" width="6.625" style="9" bestFit="1" customWidth="1"/>
    <col min="12" max="16384" width="9" style="9"/>
  </cols>
  <sheetData>
    <row r="1" spans="1:13" x14ac:dyDescent="0.2">
      <c r="A1" s="46" t="s">
        <v>110</v>
      </c>
      <c r="B1" s="46"/>
      <c r="C1" s="46"/>
      <c r="D1" s="46"/>
    </row>
    <row r="2" spans="1:13" ht="13.5" thickBot="1" x14ac:dyDescent="0.25">
      <c r="A2" s="46"/>
      <c r="B2" s="46"/>
      <c r="C2" s="112"/>
      <c r="D2" s="112"/>
      <c r="E2" s="112"/>
      <c r="F2" s="112"/>
      <c r="G2" s="112"/>
      <c r="H2" s="112"/>
      <c r="I2" s="112"/>
    </row>
    <row r="3" spans="1:13" ht="13.5" thickBot="1" x14ac:dyDescent="0.25">
      <c r="A3" s="137"/>
      <c r="B3" s="241" t="s">
        <v>77</v>
      </c>
      <c r="C3" s="254"/>
      <c r="D3" s="242"/>
      <c r="E3" s="241" t="s">
        <v>76</v>
      </c>
      <c r="F3" s="242"/>
      <c r="G3" s="241" t="s">
        <v>78</v>
      </c>
      <c r="H3" s="254"/>
      <c r="I3" s="242"/>
      <c r="J3" s="255" t="s">
        <v>76</v>
      </c>
      <c r="K3" s="256"/>
      <c r="L3" s="10"/>
      <c r="M3" s="10"/>
    </row>
    <row r="4" spans="1:13" ht="13.5" thickBot="1" x14ac:dyDescent="0.25">
      <c r="A4" s="139"/>
      <c r="B4" s="179">
        <v>2015</v>
      </c>
      <c r="C4" s="180">
        <v>2014</v>
      </c>
      <c r="D4" s="181">
        <v>2013</v>
      </c>
      <c r="E4" s="179" t="s">
        <v>133</v>
      </c>
      <c r="F4" s="181" t="s">
        <v>134</v>
      </c>
      <c r="G4" s="179">
        <v>2015</v>
      </c>
      <c r="H4" s="180">
        <v>2014</v>
      </c>
      <c r="I4" s="181">
        <v>2013</v>
      </c>
      <c r="J4" s="179" t="s">
        <v>133</v>
      </c>
      <c r="K4" s="181" t="s">
        <v>120</v>
      </c>
    </row>
    <row r="5" spans="1:13" x14ac:dyDescent="0.2">
      <c r="A5" s="139" t="s">
        <v>0</v>
      </c>
      <c r="B5" s="146">
        <f>B6+B27+B35+B79+B91+B96</f>
        <v>238793</v>
      </c>
      <c r="C5" s="145">
        <v>283717</v>
      </c>
      <c r="D5" s="147">
        <v>251118</v>
      </c>
      <c r="E5" s="217">
        <f>B5/C5-1</f>
        <v>-0.15834088193516782</v>
      </c>
      <c r="F5" s="218">
        <f>B5/D5-1</f>
        <v>-4.9080511950557071E-2</v>
      </c>
      <c r="G5" s="146">
        <f>B5+'2'!G5</f>
        <v>594101</v>
      </c>
      <c r="H5" s="145">
        <v>705288</v>
      </c>
      <c r="I5" s="147">
        <v>602437</v>
      </c>
      <c r="J5" s="217">
        <f>G5/H5-1</f>
        <v>-0.15764765599301278</v>
      </c>
      <c r="K5" s="218">
        <f>G5/I5-1</f>
        <v>-1.3837131517486445E-2</v>
      </c>
    </row>
    <row r="6" spans="1:13" x14ac:dyDescent="0.2">
      <c r="A6" s="139" t="s">
        <v>1</v>
      </c>
      <c r="B6" s="148">
        <f>B8+B21</f>
        <v>19120</v>
      </c>
      <c r="C6" s="144">
        <v>23333</v>
      </c>
      <c r="D6" s="149">
        <v>19054</v>
      </c>
      <c r="E6" s="219">
        <f t="shared" ref="E6:E69" si="0">B6/C6-1</f>
        <v>-0.18055972228174688</v>
      </c>
      <c r="F6" s="220">
        <f t="shared" ref="F6:F69" si="1">B6/D6-1</f>
        <v>3.4638396137294247E-3</v>
      </c>
      <c r="G6" s="148">
        <f>B6+'2'!G6</f>
        <v>53085</v>
      </c>
      <c r="H6" s="144">
        <v>64821</v>
      </c>
      <c r="I6" s="149">
        <v>52957</v>
      </c>
      <c r="J6" s="219">
        <f t="shared" ref="J6:J69" si="2">G6/H6-1</f>
        <v>-0.18105243671032534</v>
      </c>
      <c r="K6" s="220">
        <f t="shared" ref="K6:K69" si="3">G6/I6-1</f>
        <v>2.4170553467908196E-3</v>
      </c>
    </row>
    <row r="7" spans="1:13" x14ac:dyDescent="0.2">
      <c r="A7" s="139"/>
      <c r="B7" s="148"/>
      <c r="C7" s="144"/>
      <c r="D7" s="149"/>
      <c r="E7" s="219"/>
      <c r="F7" s="220"/>
      <c r="G7" s="148"/>
      <c r="H7" s="144"/>
      <c r="I7" s="149"/>
      <c r="J7" s="219"/>
      <c r="K7" s="220"/>
      <c r="M7" s="117"/>
    </row>
    <row r="8" spans="1:13" x14ac:dyDescent="0.2">
      <c r="A8" s="139" t="s">
        <v>2</v>
      </c>
      <c r="B8" s="148">
        <f>SUM(B9:B19)</f>
        <v>14635</v>
      </c>
      <c r="C8" s="144">
        <v>18898</v>
      </c>
      <c r="D8" s="149">
        <v>15084</v>
      </c>
      <c r="E8" s="219">
        <f t="shared" si="0"/>
        <v>-0.22557942639432749</v>
      </c>
      <c r="F8" s="220">
        <f t="shared" si="1"/>
        <v>-2.9766640148501722E-2</v>
      </c>
      <c r="G8" s="148">
        <f>B8+'2'!G8</f>
        <v>40614</v>
      </c>
      <c r="H8" s="144">
        <v>50398</v>
      </c>
      <c r="I8" s="149">
        <v>40874</v>
      </c>
      <c r="J8" s="219">
        <f t="shared" si="2"/>
        <v>-0.19413468788443988</v>
      </c>
      <c r="K8" s="220">
        <f t="shared" si="3"/>
        <v>-6.3610118901991086E-3</v>
      </c>
    </row>
    <row r="9" spans="1:13" x14ac:dyDescent="0.2">
      <c r="A9" s="139" t="s">
        <v>3</v>
      </c>
      <c r="B9" s="148">
        <v>2124</v>
      </c>
      <c r="C9" s="143">
        <v>2698</v>
      </c>
      <c r="D9" s="150">
        <v>2364</v>
      </c>
      <c r="E9" s="219">
        <f t="shared" si="0"/>
        <v>-0.21275018532246104</v>
      </c>
      <c r="F9" s="220">
        <f t="shared" si="1"/>
        <v>-0.10152284263959388</v>
      </c>
      <c r="G9" s="148">
        <f>B9+'2'!G9</f>
        <v>5567</v>
      </c>
      <c r="H9" s="143">
        <v>6188</v>
      </c>
      <c r="I9" s="150">
        <v>6028</v>
      </c>
      <c r="J9" s="219">
        <f t="shared" si="2"/>
        <v>-0.10035552682611504</v>
      </c>
      <c r="K9" s="220">
        <f t="shared" si="3"/>
        <v>-7.6476443264764438E-2</v>
      </c>
    </row>
    <row r="10" spans="1:13" x14ac:dyDescent="0.2">
      <c r="A10" s="139" t="s">
        <v>4</v>
      </c>
      <c r="B10" s="148">
        <v>614</v>
      </c>
      <c r="C10" s="143">
        <v>1645</v>
      </c>
      <c r="D10" s="150">
        <v>1114</v>
      </c>
      <c r="E10" s="219">
        <f t="shared" si="0"/>
        <v>-0.62674772036474158</v>
      </c>
      <c r="F10" s="220">
        <f t="shared" si="1"/>
        <v>-0.44883303411131059</v>
      </c>
      <c r="G10" s="148">
        <f>B10+'2'!G10</f>
        <v>1075</v>
      </c>
      <c r="H10" s="143">
        <v>3281</v>
      </c>
      <c r="I10" s="150">
        <v>1899</v>
      </c>
      <c r="J10" s="219">
        <f t="shared" si="2"/>
        <v>-0.67235598902773552</v>
      </c>
      <c r="K10" s="220">
        <f t="shared" si="3"/>
        <v>-0.43391258557135337</v>
      </c>
    </row>
    <row r="11" spans="1:13" x14ac:dyDescent="0.2">
      <c r="A11" s="139" t="s">
        <v>5</v>
      </c>
      <c r="B11" s="148">
        <v>2301</v>
      </c>
      <c r="C11" s="143">
        <v>4081.0000000000005</v>
      </c>
      <c r="D11" s="150">
        <v>3739</v>
      </c>
      <c r="E11" s="219">
        <f t="shared" si="0"/>
        <v>-0.43616760597892679</v>
      </c>
      <c r="F11" s="220">
        <f t="shared" si="1"/>
        <v>-0.38459481144691099</v>
      </c>
      <c r="G11" s="148">
        <f>B11+'2'!G11</f>
        <v>5412</v>
      </c>
      <c r="H11" s="143">
        <v>9039</v>
      </c>
      <c r="I11" s="150">
        <v>8221</v>
      </c>
      <c r="J11" s="219">
        <f t="shared" si="2"/>
        <v>-0.4012612014603385</v>
      </c>
      <c r="K11" s="220">
        <f t="shared" si="3"/>
        <v>-0.34168592628633987</v>
      </c>
    </row>
    <row r="12" spans="1:13" x14ac:dyDescent="0.2">
      <c r="A12" s="139" t="s">
        <v>103</v>
      </c>
      <c r="B12" s="148">
        <v>441</v>
      </c>
      <c r="C12" s="143">
        <v>404</v>
      </c>
      <c r="D12" s="150">
        <v>218</v>
      </c>
      <c r="E12" s="219">
        <f t="shared" si="0"/>
        <v>9.1584158415841666E-2</v>
      </c>
      <c r="F12" s="220">
        <f t="shared" si="1"/>
        <v>1.022935779816514</v>
      </c>
      <c r="G12" s="148">
        <f>B12+'2'!G12</f>
        <v>1139</v>
      </c>
      <c r="H12" s="143">
        <v>1316</v>
      </c>
      <c r="I12" s="150">
        <v>877</v>
      </c>
      <c r="J12" s="219">
        <f t="shared" si="2"/>
        <v>-0.13449848024316113</v>
      </c>
      <c r="K12" s="220">
        <f t="shared" si="3"/>
        <v>0.29874572405929301</v>
      </c>
    </row>
    <row r="13" spans="1:13" x14ac:dyDescent="0.2">
      <c r="A13" s="139" t="s">
        <v>6</v>
      </c>
      <c r="B13" s="148">
        <v>3490</v>
      </c>
      <c r="C13" s="143">
        <v>2590</v>
      </c>
      <c r="D13" s="150">
        <v>1556</v>
      </c>
      <c r="E13" s="219">
        <f t="shared" si="0"/>
        <v>0.34749034749034746</v>
      </c>
      <c r="F13" s="220">
        <f t="shared" si="1"/>
        <v>1.2429305912596402</v>
      </c>
      <c r="G13" s="148">
        <f>B13+'2'!G13</f>
        <v>10199</v>
      </c>
      <c r="H13" s="143">
        <v>8221</v>
      </c>
      <c r="I13" s="150">
        <v>4981</v>
      </c>
      <c r="J13" s="219">
        <f t="shared" si="2"/>
        <v>0.24060333292786762</v>
      </c>
      <c r="K13" s="220">
        <f t="shared" si="3"/>
        <v>1.0475808070668542</v>
      </c>
    </row>
    <row r="14" spans="1:13" x14ac:dyDescent="0.2">
      <c r="A14" s="139" t="s">
        <v>7</v>
      </c>
      <c r="B14" s="148">
        <v>914</v>
      </c>
      <c r="C14" s="143">
        <v>1969</v>
      </c>
      <c r="D14" s="150">
        <v>1271</v>
      </c>
      <c r="E14" s="219">
        <f t="shared" si="0"/>
        <v>-0.53580497714575925</v>
      </c>
      <c r="F14" s="220">
        <f t="shared" si="1"/>
        <v>-0.28088119590873328</v>
      </c>
      <c r="G14" s="148">
        <f>B14+'2'!G14</f>
        <v>3125</v>
      </c>
      <c r="H14" s="143">
        <v>4278</v>
      </c>
      <c r="I14" s="150">
        <v>3133</v>
      </c>
      <c r="J14" s="219">
        <f t="shared" si="2"/>
        <v>-0.26951846657316503</v>
      </c>
      <c r="K14" s="220">
        <f t="shared" si="3"/>
        <v>-2.5534631343759884E-3</v>
      </c>
    </row>
    <row r="15" spans="1:13" x14ac:dyDescent="0.2">
      <c r="A15" s="139" t="s">
        <v>8</v>
      </c>
      <c r="B15" s="148">
        <v>609</v>
      </c>
      <c r="C15" s="143">
        <v>705</v>
      </c>
      <c r="D15" s="150">
        <v>416</v>
      </c>
      <c r="E15" s="219">
        <f t="shared" si="0"/>
        <v>-0.13617021276595742</v>
      </c>
      <c r="F15" s="220">
        <f t="shared" si="1"/>
        <v>0.46394230769230771</v>
      </c>
      <c r="G15" s="148">
        <f>B15+'2'!G15</f>
        <v>1735</v>
      </c>
      <c r="H15" s="143">
        <v>2145</v>
      </c>
      <c r="I15" s="150">
        <v>1581</v>
      </c>
      <c r="J15" s="219">
        <f t="shared" si="2"/>
        <v>-0.19114219114219111</v>
      </c>
      <c r="K15" s="220">
        <f t="shared" si="3"/>
        <v>9.7406704617330808E-2</v>
      </c>
    </row>
    <row r="16" spans="1:13" x14ac:dyDescent="0.2">
      <c r="A16" s="139" t="s">
        <v>9</v>
      </c>
      <c r="B16" s="148">
        <v>2077</v>
      </c>
      <c r="C16" s="143">
        <v>2489</v>
      </c>
      <c r="D16" s="150">
        <v>2114</v>
      </c>
      <c r="E16" s="219">
        <f t="shared" si="0"/>
        <v>-0.16552832462836475</v>
      </c>
      <c r="F16" s="220">
        <f t="shared" si="1"/>
        <v>-1.7502365184484336E-2</v>
      </c>
      <c r="G16" s="148">
        <f>B16+'2'!G16</f>
        <v>7940</v>
      </c>
      <c r="H16" s="143">
        <v>10971</v>
      </c>
      <c r="I16" s="150">
        <v>9508</v>
      </c>
      <c r="J16" s="219">
        <f t="shared" si="2"/>
        <v>-0.27627381277914498</v>
      </c>
      <c r="K16" s="220">
        <f t="shared" si="3"/>
        <v>-0.16491375683634835</v>
      </c>
    </row>
    <row r="17" spans="1:11" x14ac:dyDescent="0.2">
      <c r="A17" s="139" t="s">
        <v>10</v>
      </c>
      <c r="B17" s="148">
        <v>1237</v>
      </c>
      <c r="C17" s="143">
        <v>1337</v>
      </c>
      <c r="D17" s="150">
        <v>1241</v>
      </c>
      <c r="E17" s="219">
        <f t="shared" si="0"/>
        <v>-7.4794315632011998E-2</v>
      </c>
      <c r="F17" s="220">
        <f t="shared" si="1"/>
        <v>-3.2232070910556132E-3</v>
      </c>
      <c r="G17" s="148">
        <f>B17+'2'!G17</f>
        <v>2071</v>
      </c>
      <c r="H17" s="143">
        <v>2307</v>
      </c>
      <c r="I17" s="150">
        <v>2088</v>
      </c>
      <c r="J17" s="219">
        <f t="shared" si="2"/>
        <v>-0.1022973558734287</v>
      </c>
      <c r="K17" s="220">
        <f t="shared" si="3"/>
        <v>-8.1417624521072929E-3</v>
      </c>
    </row>
    <row r="18" spans="1:11" x14ac:dyDescent="0.2">
      <c r="A18" s="139" t="s">
        <v>11</v>
      </c>
      <c r="B18" s="148">
        <v>145</v>
      </c>
      <c r="C18" s="143">
        <v>206</v>
      </c>
      <c r="D18" s="150">
        <v>240</v>
      </c>
      <c r="E18" s="219">
        <f t="shared" si="0"/>
        <v>-0.29611650485436891</v>
      </c>
      <c r="F18" s="220">
        <f t="shared" si="1"/>
        <v>-0.39583333333333337</v>
      </c>
      <c r="G18" s="148">
        <f>B18+'2'!G18</f>
        <v>379</v>
      </c>
      <c r="H18" s="143">
        <v>530</v>
      </c>
      <c r="I18" s="150">
        <v>542</v>
      </c>
      <c r="J18" s="219">
        <f t="shared" si="2"/>
        <v>-0.28490566037735854</v>
      </c>
      <c r="K18" s="220">
        <f t="shared" si="3"/>
        <v>-0.30073800738007384</v>
      </c>
    </row>
    <row r="19" spans="1:11" x14ac:dyDescent="0.2">
      <c r="A19" s="139" t="s">
        <v>12</v>
      </c>
      <c r="B19" s="148">
        <v>683</v>
      </c>
      <c r="C19" s="143">
        <v>774</v>
      </c>
      <c r="D19" s="150">
        <v>811</v>
      </c>
      <c r="E19" s="219">
        <f t="shared" si="0"/>
        <v>-0.11757105943152457</v>
      </c>
      <c r="F19" s="220">
        <f t="shared" si="1"/>
        <v>-0.15782983970406905</v>
      </c>
      <c r="G19" s="148">
        <f>B19+'2'!G19</f>
        <v>1972</v>
      </c>
      <c r="H19" s="143">
        <v>2122</v>
      </c>
      <c r="I19" s="150">
        <v>2016</v>
      </c>
      <c r="J19" s="219">
        <f t="shared" si="2"/>
        <v>-7.0688030160226178E-2</v>
      </c>
      <c r="K19" s="220">
        <f t="shared" si="3"/>
        <v>-2.1825396825396859E-2</v>
      </c>
    </row>
    <row r="20" spans="1:11" x14ac:dyDescent="0.2">
      <c r="A20" s="139"/>
      <c r="B20" s="148"/>
      <c r="C20" s="144"/>
      <c r="D20" s="149"/>
      <c r="E20" s="219"/>
      <c r="F20" s="220"/>
      <c r="G20" s="148"/>
      <c r="H20" s="144"/>
      <c r="I20" s="149"/>
      <c r="J20" s="219"/>
      <c r="K20" s="220"/>
    </row>
    <row r="21" spans="1:11" x14ac:dyDescent="0.2">
      <c r="A21" s="139" t="s">
        <v>13</v>
      </c>
      <c r="B21" s="148">
        <f>SUM(B22:B25)</f>
        <v>4485</v>
      </c>
      <c r="C21" s="144">
        <v>4435</v>
      </c>
      <c r="D21" s="149">
        <v>3970</v>
      </c>
      <c r="E21" s="219">
        <f t="shared" si="0"/>
        <v>1.1273957158962844E-2</v>
      </c>
      <c r="F21" s="220">
        <f t="shared" si="1"/>
        <v>0.12972292191435764</v>
      </c>
      <c r="G21" s="148">
        <f>B21+'2'!G21</f>
        <v>12471</v>
      </c>
      <c r="H21" s="144">
        <v>14423</v>
      </c>
      <c r="I21" s="149">
        <v>12083</v>
      </c>
      <c r="J21" s="219">
        <f t="shared" si="2"/>
        <v>-0.13533938847673854</v>
      </c>
      <c r="K21" s="220">
        <f t="shared" si="3"/>
        <v>3.2111230654638723E-2</v>
      </c>
    </row>
    <row r="22" spans="1:11" x14ac:dyDescent="0.2">
      <c r="A22" s="139" t="s">
        <v>14</v>
      </c>
      <c r="B22" s="148">
        <v>456</v>
      </c>
      <c r="C22" s="143">
        <v>681</v>
      </c>
      <c r="D22" s="150">
        <v>594</v>
      </c>
      <c r="E22" s="219">
        <f t="shared" si="0"/>
        <v>-0.33039647577092512</v>
      </c>
      <c r="F22" s="220">
        <f t="shared" si="1"/>
        <v>-0.23232323232323238</v>
      </c>
      <c r="G22" s="148">
        <f>B22+'2'!G22</f>
        <v>1123</v>
      </c>
      <c r="H22" s="143">
        <v>1713</v>
      </c>
      <c r="I22" s="150">
        <v>1595</v>
      </c>
      <c r="J22" s="219">
        <f t="shared" si="2"/>
        <v>-0.34442498540572097</v>
      </c>
      <c r="K22" s="220">
        <f t="shared" si="3"/>
        <v>-0.29592476489028208</v>
      </c>
    </row>
    <row r="23" spans="1:11" x14ac:dyDescent="0.2">
      <c r="A23" s="139" t="s">
        <v>15</v>
      </c>
      <c r="B23" s="148">
        <v>1977</v>
      </c>
      <c r="C23" s="143">
        <v>1698</v>
      </c>
      <c r="D23" s="150">
        <v>1426</v>
      </c>
      <c r="E23" s="219">
        <f t="shared" si="0"/>
        <v>0.1643109540636043</v>
      </c>
      <c r="F23" s="220">
        <f t="shared" si="1"/>
        <v>0.3863955119214586</v>
      </c>
      <c r="G23" s="148">
        <f>B23+'2'!G23</f>
        <v>5343</v>
      </c>
      <c r="H23" s="143">
        <v>6347</v>
      </c>
      <c r="I23" s="150">
        <v>4723</v>
      </c>
      <c r="J23" s="219">
        <f t="shared" si="2"/>
        <v>-0.15818496927682368</v>
      </c>
      <c r="K23" s="220">
        <f t="shared" si="3"/>
        <v>0.13127249629472804</v>
      </c>
    </row>
    <row r="24" spans="1:11" x14ac:dyDescent="0.2">
      <c r="A24" s="139" t="s">
        <v>16</v>
      </c>
      <c r="B24" s="148">
        <v>1134</v>
      </c>
      <c r="C24" s="144">
        <v>972</v>
      </c>
      <c r="D24" s="149">
        <v>1169</v>
      </c>
      <c r="E24" s="219">
        <f t="shared" si="0"/>
        <v>0.16666666666666674</v>
      </c>
      <c r="F24" s="220">
        <f t="shared" si="1"/>
        <v>-2.9940119760479056E-2</v>
      </c>
      <c r="G24" s="148">
        <f>B24+'2'!G24</f>
        <v>3465</v>
      </c>
      <c r="H24" s="144">
        <v>3634</v>
      </c>
      <c r="I24" s="149">
        <v>3753</v>
      </c>
      <c r="J24" s="219">
        <f t="shared" si="2"/>
        <v>-4.6505228398459053E-2</v>
      </c>
      <c r="K24" s="220">
        <f t="shared" si="3"/>
        <v>-7.6738609112709799E-2</v>
      </c>
    </row>
    <row r="25" spans="1:11" x14ac:dyDescent="0.2">
      <c r="A25" s="139" t="s">
        <v>17</v>
      </c>
      <c r="B25" s="148">
        <v>918</v>
      </c>
      <c r="C25" s="144">
        <v>1084</v>
      </c>
      <c r="D25" s="149">
        <v>781</v>
      </c>
      <c r="E25" s="219">
        <f t="shared" si="0"/>
        <v>-0.15313653136531369</v>
      </c>
      <c r="F25" s="220">
        <f t="shared" si="1"/>
        <v>0.17541613316261206</v>
      </c>
      <c r="G25" s="148">
        <f>B25+'2'!G25</f>
        <v>2540</v>
      </c>
      <c r="H25" s="144">
        <v>2729</v>
      </c>
      <c r="I25" s="149">
        <v>2012</v>
      </c>
      <c r="J25" s="219">
        <f t="shared" si="2"/>
        <v>-6.9256137779406424E-2</v>
      </c>
      <c r="K25" s="220">
        <f t="shared" si="3"/>
        <v>0.2624254473161034</v>
      </c>
    </row>
    <row r="26" spans="1:11" x14ac:dyDescent="0.2">
      <c r="A26" s="139"/>
      <c r="B26" s="148"/>
      <c r="C26" s="144"/>
      <c r="D26" s="149"/>
      <c r="E26" s="219"/>
      <c r="F26" s="220"/>
      <c r="G26" s="148"/>
      <c r="H26" s="144"/>
      <c r="I26" s="149"/>
      <c r="J26" s="219"/>
      <c r="K26" s="220"/>
    </row>
    <row r="27" spans="1:11" x14ac:dyDescent="0.2">
      <c r="A27" s="139" t="s">
        <v>18</v>
      </c>
      <c r="B27" s="148">
        <f>SUM(B28:B33)</f>
        <v>5959</v>
      </c>
      <c r="C27" s="143">
        <v>5978</v>
      </c>
      <c r="D27" s="150">
        <v>7681</v>
      </c>
      <c r="E27" s="219">
        <f t="shared" si="0"/>
        <v>-3.1783205085312849E-3</v>
      </c>
      <c r="F27" s="220">
        <f t="shared" si="1"/>
        <v>-0.22418955865121726</v>
      </c>
      <c r="G27" s="148">
        <f>B27+'2'!G27</f>
        <v>10530</v>
      </c>
      <c r="H27" s="143">
        <v>10792</v>
      </c>
      <c r="I27" s="150">
        <v>13449</v>
      </c>
      <c r="J27" s="219">
        <f t="shared" si="2"/>
        <v>-2.4277242401779087E-2</v>
      </c>
      <c r="K27" s="220">
        <f t="shared" si="3"/>
        <v>-0.21704215926834713</v>
      </c>
    </row>
    <row r="28" spans="1:11" x14ac:dyDescent="0.2">
      <c r="A28" s="139" t="s">
        <v>19</v>
      </c>
      <c r="B28" s="148">
        <v>1664</v>
      </c>
      <c r="C28" s="143">
        <v>1687</v>
      </c>
      <c r="D28" s="150">
        <v>2774</v>
      </c>
      <c r="E28" s="219">
        <f t="shared" si="0"/>
        <v>-1.3633669235328938E-2</v>
      </c>
      <c r="F28" s="220">
        <f t="shared" si="1"/>
        <v>-0.40014419610670515</v>
      </c>
      <c r="G28" s="148">
        <f>B28+'2'!G28</f>
        <v>3406</v>
      </c>
      <c r="H28" s="143">
        <v>3444</v>
      </c>
      <c r="I28" s="150">
        <v>4684</v>
      </c>
      <c r="J28" s="219">
        <f t="shared" si="2"/>
        <v>-1.1033681765389103E-2</v>
      </c>
      <c r="K28" s="220">
        <f t="shared" si="3"/>
        <v>-0.27284372331340734</v>
      </c>
    </row>
    <row r="29" spans="1:11" x14ac:dyDescent="0.2">
      <c r="A29" s="139" t="s">
        <v>20</v>
      </c>
      <c r="B29" s="148">
        <v>137</v>
      </c>
      <c r="C29" s="143">
        <v>145</v>
      </c>
      <c r="D29" s="150">
        <v>181</v>
      </c>
      <c r="E29" s="219">
        <f t="shared" si="0"/>
        <v>-5.5172413793103448E-2</v>
      </c>
      <c r="F29" s="220">
        <f t="shared" si="1"/>
        <v>-0.24309392265193375</v>
      </c>
      <c r="G29" s="148">
        <f>B29+'2'!G29</f>
        <v>360</v>
      </c>
      <c r="H29" s="143">
        <v>462</v>
      </c>
      <c r="I29" s="150">
        <v>419</v>
      </c>
      <c r="J29" s="219">
        <f t="shared" si="2"/>
        <v>-0.22077922077922074</v>
      </c>
      <c r="K29" s="220">
        <f t="shared" si="3"/>
        <v>-0.14081145584725541</v>
      </c>
    </row>
    <row r="30" spans="1:11" x14ac:dyDescent="0.2">
      <c r="A30" s="139" t="s">
        <v>21</v>
      </c>
      <c r="B30" s="148">
        <v>417</v>
      </c>
      <c r="C30" s="143">
        <v>352</v>
      </c>
      <c r="D30" s="150">
        <v>214</v>
      </c>
      <c r="E30" s="219">
        <f t="shared" si="0"/>
        <v>0.18465909090909083</v>
      </c>
      <c r="F30" s="220">
        <f t="shared" si="1"/>
        <v>0.94859813084112155</v>
      </c>
      <c r="G30" s="148">
        <f>B30+'2'!G30</f>
        <v>855</v>
      </c>
      <c r="H30" s="143">
        <v>894</v>
      </c>
      <c r="I30" s="150">
        <v>490</v>
      </c>
      <c r="J30" s="219">
        <f t="shared" si="2"/>
        <v>-4.3624161073825496E-2</v>
      </c>
      <c r="K30" s="220">
        <f t="shared" si="3"/>
        <v>0.74489795918367352</v>
      </c>
    </row>
    <row r="31" spans="1:11" x14ac:dyDescent="0.2">
      <c r="A31" s="140" t="s">
        <v>22</v>
      </c>
      <c r="B31" s="148">
        <v>2424</v>
      </c>
      <c r="C31" s="143">
        <v>2926</v>
      </c>
      <c r="D31" s="150">
        <v>3625</v>
      </c>
      <c r="E31" s="219">
        <f t="shared" si="0"/>
        <v>-0.1715652768284347</v>
      </c>
      <c r="F31" s="220">
        <f t="shared" si="1"/>
        <v>-0.33131034482758626</v>
      </c>
      <c r="G31" s="148">
        <f>B31+'2'!G31</f>
        <v>2815</v>
      </c>
      <c r="H31" s="143">
        <v>3428</v>
      </c>
      <c r="I31" s="150">
        <v>5202</v>
      </c>
      <c r="J31" s="219">
        <f t="shared" si="2"/>
        <v>-0.1788214702450408</v>
      </c>
      <c r="K31" s="220">
        <f t="shared" si="3"/>
        <v>-0.45886197616301427</v>
      </c>
    </row>
    <row r="32" spans="1:11" x14ac:dyDescent="0.2">
      <c r="A32" s="140" t="s">
        <v>116</v>
      </c>
      <c r="B32" s="148">
        <v>184</v>
      </c>
      <c r="C32" s="143">
        <v>139</v>
      </c>
      <c r="D32" s="150">
        <v>59</v>
      </c>
      <c r="E32" s="219">
        <f t="shared" si="0"/>
        <v>0.32374100719424459</v>
      </c>
      <c r="F32" s="220">
        <f t="shared" si="1"/>
        <v>2.1186440677966103</v>
      </c>
      <c r="G32" s="148">
        <f>B32+'2'!G32</f>
        <v>412</v>
      </c>
      <c r="H32" s="143">
        <v>438</v>
      </c>
      <c r="I32" s="150">
        <v>222</v>
      </c>
      <c r="J32" s="219">
        <f t="shared" si="2"/>
        <v>-5.9360730593607358E-2</v>
      </c>
      <c r="K32" s="220">
        <f t="shared" si="3"/>
        <v>0.85585585585585577</v>
      </c>
    </row>
    <row r="33" spans="1:11" x14ac:dyDescent="0.2">
      <c r="A33" s="139" t="s">
        <v>17</v>
      </c>
      <c r="B33" s="148">
        <v>1133</v>
      </c>
      <c r="C33" s="143">
        <v>729</v>
      </c>
      <c r="D33" s="150">
        <v>828</v>
      </c>
      <c r="E33" s="219">
        <f t="shared" si="0"/>
        <v>0.55418381344307277</v>
      </c>
      <c r="F33" s="220">
        <f t="shared" si="1"/>
        <v>0.3683574879227054</v>
      </c>
      <c r="G33" s="148">
        <f>B33+'2'!G33</f>
        <v>2682</v>
      </c>
      <c r="H33" s="143">
        <v>2126</v>
      </c>
      <c r="I33" s="150">
        <v>2432</v>
      </c>
      <c r="J33" s="219">
        <f t="shared" si="2"/>
        <v>0.26152398871119464</v>
      </c>
      <c r="K33" s="220">
        <f t="shared" si="3"/>
        <v>0.10279605263157898</v>
      </c>
    </row>
    <row r="34" spans="1:11" x14ac:dyDescent="0.2">
      <c r="A34" s="141"/>
      <c r="B34" s="148"/>
      <c r="C34" s="143"/>
      <c r="D34" s="150"/>
      <c r="E34" s="219"/>
      <c r="F34" s="220"/>
      <c r="G34" s="148"/>
      <c r="H34" s="143"/>
      <c r="I34" s="150"/>
      <c r="J34" s="219"/>
      <c r="K34" s="220"/>
    </row>
    <row r="35" spans="1:11" x14ac:dyDescent="0.2">
      <c r="A35" s="139" t="s">
        <v>23</v>
      </c>
      <c r="B35" s="148">
        <f>B36+SUM(B41:B51)+B53+SUM(B62:B65)+SUM(B67:B77)</f>
        <v>145405</v>
      </c>
      <c r="C35" s="143">
        <v>178946</v>
      </c>
      <c r="D35" s="150">
        <v>158637</v>
      </c>
      <c r="E35" s="219">
        <f t="shared" si="0"/>
        <v>-0.18743643333743143</v>
      </c>
      <c r="F35" s="220">
        <f t="shared" si="1"/>
        <v>-8.3410553653939457E-2</v>
      </c>
      <c r="G35" s="148">
        <f>B35+'2'!G35</f>
        <v>350921</v>
      </c>
      <c r="H35" s="143">
        <v>433845</v>
      </c>
      <c r="I35" s="150">
        <v>358949</v>
      </c>
      <c r="J35" s="219">
        <f t="shared" si="2"/>
        <v>-0.1911373877767405</v>
      </c>
      <c r="K35" s="220">
        <f t="shared" si="3"/>
        <v>-2.23652942339998E-2</v>
      </c>
    </row>
    <row r="36" spans="1:11" x14ac:dyDescent="0.2">
      <c r="A36" s="139" t="s">
        <v>24</v>
      </c>
      <c r="B36" s="148">
        <v>7957</v>
      </c>
      <c r="C36" s="143">
        <v>10610</v>
      </c>
      <c r="D36" s="150">
        <v>9487</v>
      </c>
      <c r="E36" s="219">
        <f t="shared" si="0"/>
        <v>-0.2500471253534402</v>
      </c>
      <c r="F36" s="220">
        <f t="shared" si="1"/>
        <v>-0.16127332138716133</v>
      </c>
      <c r="G36" s="148">
        <f>B36+'2'!G36</f>
        <v>15723</v>
      </c>
      <c r="H36" s="143">
        <v>24460</v>
      </c>
      <c r="I36" s="150">
        <v>19571</v>
      </c>
      <c r="J36" s="219">
        <f t="shared" si="2"/>
        <v>-0.35719542109566638</v>
      </c>
      <c r="K36" s="220">
        <f t="shared" si="3"/>
        <v>-0.19661744417760973</v>
      </c>
    </row>
    <row r="37" spans="1:11" x14ac:dyDescent="0.2">
      <c r="A37" s="139" t="s">
        <v>25</v>
      </c>
      <c r="B37" s="148">
        <v>1768</v>
      </c>
      <c r="C37" s="143">
        <v>3291</v>
      </c>
      <c r="D37" s="150">
        <v>2620</v>
      </c>
      <c r="E37" s="219">
        <f t="shared" si="0"/>
        <v>-0.46277727134609536</v>
      </c>
      <c r="F37" s="220">
        <f t="shared" si="1"/>
        <v>-0.32519083969465645</v>
      </c>
      <c r="G37" s="148">
        <f>B37+'2'!G37</f>
        <v>3073</v>
      </c>
      <c r="H37" s="143">
        <v>7718</v>
      </c>
      <c r="I37" s="150">
        <v>5468</v>
      </c>
      <c r="J37" s="219">
        <f t="shared" si="2"/>
        <v>-0.60183985488468517</v>
      </c>
      <c r="K37" s="220">
        <f t="shared" si="3"/>
        <v>-0.43800292611558156</v>
      </c>
    </row>
    <row r="38" spans="1:11" x14ac:dyDescent="0.2">
      <c r="A38" s="139" t="s">
        <v>26</v>
      </c>
      <c r="B38" s="148">
        <v>1934</v>
      </c>
      <c r="C38" s="144">
        <v>2761</v>
      </c>
      <c r="D38" s="149">
        <v>2219</v>
      </c>
      <c r="E38" s="219">
        <f t="shared" si="0"/>
        <v>-0.29952915610286124</v>
      </c>
      <c r="F38" s="220">
        <f t="shared" si="1"/>
        <v>-0.12843623253717895</v>
      </c>
      <c r="G38" s="148">
        <f>B38+'2'!G38</f>
        <v>4544</v>
      </c>
      <c r="H38" s="144">
        <v>6211</v>
      </c>
      <c r="I38" s="149">
        <v>5089</v>
      </c>
      <c r="J38" s="219">
        <f t="shared" si="2"/>
        <v>-0.26839478344872003</v>
      </c>
      <c r="K38" s="220">
        <f t="shared" si="3"/>
        <v>-0.10709373157791313</v>
      </c>
    </row>
    <row r="39" spans="1:11" x14ac:dyDescent="0.2">
      <c r="A39" s="139" t="s">
        <v>27</v>
      </c>
      <c r="B39" s="148">
        <v>1589</v>
      </c>
      <c r="C39" s="144">
        <v>1737</v>
      </c>
      <c r="D39" s="149">
        <v>2298</v>
      </c>
      <c r="E39" s="219">
        <f t="shared" si="0"/>
        <v>-8.5204375359815732E-2</v>
      </c>
      <c r="F39" s="220">
        <f t="shared" si="1"/>
        <v>-0.3085291557876414</v>
      </c>
      <c r="G39" s="148">
        <f>B39+'2'!G39</f>
        <v>3007</v>
      </c>
      <c r="H39" s="144">
        <v>3513</v>
      </c>
      <c r="I39" s="149">
        <v>4315</v>
      </c>
      <c r="J39" s="219">
        <f t="shared" si="2"/>
        <v>-0.14403643609450612</v>
      </c>
      <c r="K39" s="220">
        <f t="shared" si="3"/>
        <v>-0.30312862108922367</v>
      </c>
    </row>
    <row r="40" spans="1:11" x14ac:dyDescent="0.2">
      <c r="A40" s="139" t="s">
        <v>28</v>
      </c>
      <c r="B40" s="148">
        <v>2637</v>
      </c>
      <c r="C40" s="143">
        <v>2785</v>
      </c>
      <c r="D40" s="150">
        <v>2324</v>
      </c>
      <c r="E40" s="219">
        <f t="shared" si="0"/>
        <v>-5.3141831238779136E-2</v>
      </c>
      <c r="F40" s="220">
        <f t="shared" si="1"/>
        <v>0.13468158347676429</v>
      </c>
      <c r="G40" s="148">
        <f>B40+'2'!G40</f>
        <v>5005</v>
      </c>
      <c r="H40" s="143">
        <v>6916</v>
      </c>
      <c r="I40" s="150">
        <v>4660</v>
      </c>
      <c r="J40" s="219">
        <f t="shared" si="2"/>
        <v>-0.27631578947368418</v>
      </c>
      <c r="K40" s="220">
        <f t="shared" si="3"/>
        <v>7.4034334763948495E-2</v>
      </c>
    </row>
    <row r="41" spans="1:11" x14ac:dyDescent="0.2">
      <c r="A41" s="139" t="s">
        <v>29</v>
      </c>
      <c r="B41" s="148">
        <v>15639</v>
      </c>
      <c r="C41" s="143">
        <v>12644</v>
      </c>
      <c r="D41" s="150">
        <v>17372</v>
      </c>
      <c r="E41" s="219">
        <f t="shared" si="0"/>
        <v>0.2368712432774438</v>
      </c>
      <c r="F41" s="220">
        <f t="shared" si="1"/>
        <v>-9.9758231637117167E-2</v>
      </c>
      <c r="G41" s="148">
        <f>B41+'2'!G41</f>
        <v>35530</v>
      </c>
      <c r="H41" s="143">
        <v>32958</v>
      </c>
      <c r="I41" s="150">
        <v>37818</v>
      </c>
      <c r="J41" s="219">
        <f t="shared" si="2"/>
        <v>7.8038715941501247E-2</v>
      </c>
      <c r="K41" s="220">
        <f t="shared" si="3"/>
        <v>-6.0500290866782991E-2</v>
      </c>
    </row>
    <row r="42" spans="1:11" x14ac:dyDescent="0.2">
      <c r="A42" s="139" t="s">
        <v>30</v>
      </c>
      <c r="B42" s="148">
        <v>712</v>
      </c>
      <c r="C42" s="144">
        <v>746</v>
      </c>
      <c r="D42" s="149">
        <v>693</v>
      </c>
      <c r="E42" s="219">
        <f t="shared" si="0"/>
        <v>-4.5576407506702443E-2</v>
      </c>
      <c r="F42" s="220">
        <f t="shared" si="1"/>
        <v>2.741702741702734E-2</v>
      </c>
      <c r="G42" s="148">
        <f>B42+'2'!G42</f>
        <v>1701</v>
      </c>
      <c r="H42" s="144">
        <v>1806</v>
      </c>
      <c r="I42" s="149">
        <v>1681</v>
      </c>
      <c r="J42" s="219">
        <f t="shared" si="2"/>
        <v>-5.8139534883720922E-2</v>
      </c>
      <c r="K42" s="220">
        <f t="shared" si="3"/>
        <v>1.1897679952409312E-2</v>
      </c>
    </row>
    <row r="43" spans="1:11" x14ac:dyDescent="0.2">
      <c r="A43" s="139" t="s">
        <v>31</v>
      </c>
      <c r="B43" s="148">
        <v>3603</v>
      </c>
      <c r="C43" s="144">
        <v>6143</v>
      </c>
      <c r="D43" s="149">
        <v>4122</v>
      </c>
      <c r="E43" s="219">
        <f t="shared" si="0"/>
        <v>-0.4134787563079928</v>
      </c>
      <c r="F43" s="220">
        <f t="shared" si="1"/>
        <v>-0.12590975254730719</v>
      </c>
      <c r="G43" s="148">
        <f>B43+'2'!G43</f>
        <v>9678</v>
      </c>
      <c r="H43" s="144">
        <v>14005</v>
      </c>
      <c r="I43" s="149">
        <v>11015</v>
      </c>
      <c r="J43" s="219">
        <f t="shared" si="2"/>
        <v>-0.30896108532666899</v>
      </c>
      <c r="K43" s="220">
        <f t="shared" si="3"/>
        <v>-0.1213799364502951</v>
      </c>
    </row>
    <row r="44" spans="1:11" x14ac:dyDescent="0.2">
      <c r="A44" s="139" t="s">
        <v>32</v>
      </c>
      <c r="B44" s="148">
        <v>2756</v>
      </c>
      <c r="C44" s="144">
        <v>2943</v>
      </c>
      <c r="D44" s="149">
        <v>3167</v>
      </c>
      <c r="E44" s="219">
        <f t="shared" si="0"/>
        <v>-6.3540604825008451E-2</v>
      </c>
      <c r="F44" s="220">
        <f t="shared" si="1"/>
        <v>-0.12977581307230823</v>
      </c>
      <c r="G44" s="148">
        <f>B44+'2'!G44</f>
        <v>6557</v>
      </c>
      <c r="H44" s="144">
        <v>6851</v>
      </c>
      <c r="I44" s="149">
        <v>6862</v>
      </c>
      <c r="J44" s="219">
        <f t="shared" si="2"/>
        <v>-4.2913443292949882E-2</v>
      </c>
      <c r="K44" s="220">
        <f t="shared" si="3"/>
        <v>-4.4447682891285312E-2</v>
      </c>
    </row>
    <row r="45" spans="1:11" x14ac:dyDescent="0.2">
      <c r="A45" s="140" t="s">
        <v>33</v>
      </c>
      <c r="B45" s="148">
        <v>20836</v>
      </c>
      <c r="C45" s="143">
        <v>20890</v>
      </c>
      <c r="D45" s="150">
        <v>25630</v>
      </c>
      <c r="E45" s="219">
        <f t="shared" si="0"/>
        <v>-2.5849688846337759E-3</v>
      </c>
      <c r="F45" s="220">
        <f t="shared" si="1"/>
        <v>-0.18704642996488485</v>
      </c>
      <c r="G45" s="148">
        <f>B45+'2'!G45</f>
        <v>52981</v>
      </c>
      <c r="H45" s="143">
        <v>53938</v>
      </c>
      <c r="I45" s="150">
        <v>52101</v>
      </c>
      <c r="J45" s="219">
        <f t="shared" si="2"/>
        <v>-1.7742593347917945E-2</v>
      </c>
      <c r="K45" s="220">
        <f t="shared" si="3"/>
        <v>1.6890270820137721E-2</v>
      </c>
    </row>
    <row r="46" spans="1:11" x14ac:dyDescent="0.2">
      <c r="A46" s="140" t="s">
        <v>34</v>
      </c>
      <c r="B46" s="148">
        <v>7275</v>
      </c>
      <c r="C46" s="143">
        <v>12313</v>
      </c>
      <c r="D46" s="150">
        <v>8763</v>
      </c>
      <c r="E46" s="219">
        <f t="shared" si="0"/>
        <v>-0.40916104929749042</v>
      </c>
      <c r="F46" s="220">
        <f t="shared" si="1"/>
        <v>-0.16980486134885309</v>
      </c>
      <c r="G46" s="148">
        <f>B46+'2'!G46</f>
        <v>19083</v>
      </c>
      <c r="H46" s="143">
        <v>26599</v>
      </c>
      <c r="I46" s="150">
        <v>20760</v>
      </c>
      <c r="J46" s="219">
        <f t="shared" si="2"/>
        <v>-0.28256701379751115</v>
      </c>
      <c r="K46" s="220">
        <f t="shared" si="3"/>
        <v>-8.0780346820809257E-2</v>
      </c>
    </row>
    <row r="47" spans="1:11" x14ac:dyDescent="0.2">
      <c r="A47" s="139" t="s">
        <v>35</v>
      </c>
      <c r="B47" s="148">
        <v>2923</v>
      </c>
      <c r="C47" s="143">
        <v>3538</v>
      </c>
      <c r="D47" s="150">
        <v>3145</v>
      </c>
      <c r="E47" s="219">
        <f t="shared" si="0"/>
        <v>-0.17382702091577162</v>
      </c>
      <c r="F47" s="220">
        <f t="shared" si="1"/>
        <v>-7.0588235294117618E-2</v>
      </c>
      <c r="G47" s="148">
        <f>B47+'2'!G47</f>
        <v>7293</v>
      </c>
      <c r="H47" s="143">
        <v>9083</v>
      </c>
      <c r="I47" s="150">
        <v>7467</v>
      </c>
      <c r="J47" s="219">
        <f t="shared" si="2"/>
        <v>-0.19707145216338218</v>
      </c>
      <c r="K47" s="220">
        <f t="shared" si="3"/>
        <v>-2.3302531137002758E-2</v>
      </c>
    </row>
    <row r="48" spans="1:11" x14ac:dyDescent="0.2">
      <c r="A48" s="139" t="s">
        <v>36</v>
      </c>
      <c r="B48" s="148">
        <v>17916</v>
      </c>
      <c r="C48" s="143">
        <v>23567</v>
      </c>
      <c r="D48" s="150">
        <v>17208</v>
      </c>
      <c r="E48" s="219">
        <f t="shared" si="0"/>
        <v>-0.23978444435015067</v>
      </c>
      <c r="F48" s="220">
        <f t="shared" si="1"/>
        <v>4.1143654114365491E-2</v>
      </c>
      <c r="G48" s="148">
        <f>B48+'2'!G48</f>
        <v>36786</v>
      </c>
      <c r="H48" s="143">
        <v>45637</v>
      </c>
      <c r="I48" s="150">
        <v>35746</v>
      </c>
      <c r="J48" s="219">
        <f t="shared" si="2"/>
        <v>-0.19394351074785809</v>
      </c>
      <c r="K48" s="220">
        <f t="shared" si="3"/>
        <v>2.9094164382028831E-2</v>
      </c>
    </row>
    <row r="49" spans="1:11" x14ac:dyDescent="0.2">
      <c r="A49" s="139" t="s">
        <v>37</v>
      </c>
      <c r="B49" s="148">
        <v>2287</v>
      </c>
      <c r="C49" s="143">
        <v>2983</v>
      </c>
      <c r="D49" s="150">
        <v>3014</v>
      </c>
      <c r="E49" s="219">
        <f t="shared" si="0"/>
        <v>-0.23332215890043584</v>
      </c>
      <c r="F49" s="220">
        <f t="shared" si="1"/>
        <v>-0.24120769741207693</v>
      </c>
      <c r="G49" s="148">
        <f>B49+'2'!G49</f>
        <v>5692</v>
      </c>
      <c r="H49" s="143">
        <v>10124</v>
      </c>
      <c r="I49" s="150">
        <v>7432</v>
      </c>
      <c r="J49" s="219">
        <f t="shared" si="2"/>
        <v>-0.43777163176610034</v>
      </c>
      <c r="K49" s="220">
        <f t="shared" si="3"/>
        <v>-0.23412271259418727</v>
      </c>
    </row>
    <row r="50" spans="1:11" x14ac:dyDescent="0.2">
      <c r="A50" s="140" t="s">
        <v>38</v>
      </c>
      <c r="B50" s="148">
        <v>3624</v>
      </c>
      <c r="C50" s="143">
        <v>4460</v>
      </c>
      <c r="D50" s="150">
        <v>3762</v>
      </c>
      <c r="E50" s="219">
        <f t="shared" si="0"/>
        <v>-0.18744394618834082</v>
      </c>
      <c r="F50" s="220">
        <f t="shared" si="1"/>
        <v>-3.6682615629984094E-2</v>
      </c>
      <c r="G50" s="148">
        <f>B50+'2'!G50</f>
        <v>8764</v>
      </c>
      <c r="H50" s="143">
        <v>11577</v>
      </c>
      <c r="I50" s="150">
        <v>9366</v>
      </c>
      <c r="J50" s="219">
        <f t="shared" si="2"/>
        <v>-0.24298177420748035</v>
      </c>
      <c r="K50" s="220">
        <f t="shared" si="3"/>
        <v>-6.427503736920781E-2</v>
      </c>
    </row>
    <row r="51" spans="1:11" x14ac:dyDescent="0.2">
      <c r="A51" s="139" t="s">
        <v>39</v>
      </c>
      <c r="B51" s="148">
        <v>651</v>
      </c>
      <c r="C51" s="143">
        <v>653</v>
      </c>
      <c r="D51" s="150">
        <v>587</v>
      </c>
      <c r="E51" s="219">
        <f t="shared" si="0"/>
        <v>-3.0627871362940429E-3</v>
      </c>
      <c r="F51" s="220">
        <f t="shared" si="1"/>
        <v>0.10902896081771729</v>
      </c>
      <c r="G51" s="148">
        <f>B51+'2'!G51</f>
        <v>2050</v>
      </c>
      <c r="H51" s="143">
        <v>1644</v>
      </c>
      <c r="I51" s="150">
        <v>1445</v>
      </c>
      <c r="J51" s="219">
        <f t="shared" si="2"/>
        <v>0.24695863746958646</v>
      </c>
      <c r="K51" s="220">
        <f t="shared" si="3"/>
        <v>0.41868512110726641</v>
      </c>
    </row>
    <row r="52" spans="1:11" x14ac:dyDescent="0.2">
      <c r="A52" s="139"/>
      <c r="B52" s="148"/>
      <c r="C52" s="143"/>
      <c r="D52" s="150"/>
      <c r="E52" s="219"/>
      <c r="F52" s="220"/>
      <c r="G52" s="148"/>
      <c r="H52" s="143"/>
      <c r="I52" s="150"/>
      <c r="J52" s="219"/>
      <c r="K52" s="220"/>
    </row>
    <row r="53" spans="1:11" x14ac:dyDescent="0.2">
      <c r="A53" s="139" t="s">
        <v>40</v>
      </c>
      <c r="B53" s="148">
        <f>SUM(B54:B60)</f>
        <v>40133</v>
      </c>
      <c r="C53" s="143">
        <v>52135</v>
      </c>
      <c r="D53" s="150">
        <v>45004</v>
      </c>
      <c r="E53" s="219">
        <f t="shared" si="0"/>
        <v>-0.23021003164860454</v>
      </c>
      <c r="F53" s="220">
        <f t="shared" si="1"/>
        <v>-0.10823482357123815</v>
      </c>
      <c r="G53" s="148">
        <f>B53+'2'!G53</f>
        <v>97714</v>
      </c>
      <c r="H53" s="143">
        <v>131916</v>
      </c>
      <c r="I53" s="150">
        <v>103404</v>
      </c>
      <c r="J53" s="219">
        <f t="shared" si="2"/>
        <v>-0.25927105127505379</v>
      </c>
      <c r="K53" s="220">
        <f t="shared" si="3"/>
        <v>-5.5026884840044921E-2</v>
      </c>
    </row>
    <row r="54" spans="1:11" x14ac:dyDescent="0.2">
      <c r="A54" s="139" t="s">
        <v>41</v>
      </c>
      <c r="B54" s="148">
        <v>29130</v>
      </c>
      <c r="C54" s="143">
        <v>41495</v>
      </c>
      <c r="D54" s="150">
        <v>34035</v>
      </c>
      <c r="E54" s="219">
        <f t="shared" si="0"/>
        <v>-0.29798770936257379</v>
      </c>
      <c r="F54" s="220">
        <f t="shared" si="1"/>
        <v>-0.14411635081533714</v>
      </c>
      <c r="G54" s="148">
        <f>B54+'2'!G54</f>
        <v>68947</v>
      </c>
      <c r="H54" s="143">
        <v>103326</v>
      </c>
      <c r="I54" s="150">
        <v>78604</v>
      </c>
      <c r="J54" s="219">
        <f t="shared" si="2"/>
        <v>-0.33272361264347794</v>
      </c>
      <c r="K54" s="220">
        <f t="shared" si="3"/>
        <v>-0.1228563431886418</v>
      </c>
    </row>
    <row r="55" spans="1:11" x14ac:dyDescent="0.2">
      <c r="A55" s="139" t="s">
        <v>42</v>
      </c>
      <c r="B55" s="148">
        <v>8395</v>
      </c>
      <c r="C55" s="143">
        <v>8666</v>
      </c>
      <c r="D55" s="150">
        <v>8538</v>
      </c>
      <c r="E55" s="219">
        <f t="shared" si="0"/>
        <v>-3.1271636279713855E-2</v>
      </c>
      <c r="F55" s="220">
        <f t="shared" si="1"/>
        <v>-1.6748653080346676E-2</v>
      </c>
      <c r="G55" s="148">
        <f>B55+'2'!G55</f>
        <v>21911</v>
      </c>
      <c r="H55" s="143">
        <v>22720</v>
      </c>
      <c r="I55" s="150">
        <v>19168</v>
      </c>
      <c r="J55" s="219">
        <f t="shared" si="2"/>
        <v>-3.5607394366197198E-2</v>
      </c>
      <c r="K55" s="220">
        <f t="shared" si="3"/>
        <v>0.14310308848080133</v>
      </c>
    </row>
    <row r="56" spans="1:11" x14ac:dyDescent="0.2">
      <c r="A56" s="139" t="s">
        <v>43</v>
      </c>
      <c r="B56" s="148">
        <v>976</v>
      </c>
      <c r="C56" s="144">
        <v>968</v>
      </c>
      <c r="D56" s="149">
        <v>993</v>
      </c>
      <c r="E56" s="219">
        <f t="shared" si="0"/>
        <v>8.2644628099173278E-3</v>
      </c>
      <c r="F56" s="220">
        <f t="shared" si="1"/>
        <v>-1.7119838872104776E-2</v>
      </c>
      <c r="G56" s="148">
        <f>B56+'2'!G56</f>
        <v>2648</v>
      </c>
      <c r="H56" s="144">
        <v>2706</v>
      </c>
      <c r="I56" s="149">
        <v>2197</v>
      </c>
      <c r="J56" s="219">
        <f t="shared" si="2"/>
        <v>-2.1433850702143431E-2</v>
      </c>
      <c r="K56" s="220">
        <f t="shared" si="3"/>
        <v>0.20527992717341825</v>
      </c>
    </row>
    <row r="57" spans="1:11" x14ac:dyDescent="0.2">
      <c r="A57" s="139" t="s">
        <v>44</v>
      </c>
      <c r="B57" s="148">
        <v>486</v>
      </c>
      <c r="C57" s="144">
        <v>193</v>
      </c>
      <c r="D57" s="149">
        <v>247</v>
      </c>
      <c r="E57" s="219">
        <f t="shared" si="0"/>
        <v>1.5181347150259068</v>
      </c>
      <c r="F57" s="220">
        <f t="shared" si="1"/>
        <v>0.96761133603238858</v>
      </c>
      <c r="G57" s="148">
        <f>B57+'2'!G57</f>
        <v>1381</v>
      </c>
      <c r="H57" s="144">
        <v>638</v>
      </c>
      <c r="I57" s="149">
        <v>649</v>
      </c>
      <c r="J57" s="219">
        <f t="shared" si="2"/>
        <v>1.1645768025078369</v>
      </c>
      <c r="K57" s="220">
        <f t="shared" si="3"/>
        <v>1.1278890600924498</v>
      </c>
    </row>
    <row r="58" spans="1:11" x14ac:dyDescent="0.2">
      <c r="A58" s="139" t="s">
        <v>46</v>
      </c>
      <c r="B58" s="148">
        <v>259</v>
      </c>
      <c r="C58" s="143">
        <v>197</v>
      </c>
      <c r="D58" s="150">
        <v>257</v>
      </c>
      <c r="E58" s="219">
        <f t="shared" si="0"/>
        <v>0.31472081218274117</v>
      </c>
      <c r="F58" s="220">
        <f t="shared" si="1"/>
        <v>7.7821011673151474E-3</v>
      </c>
      <c r="G58" s="148">
        <f>B58+'2'!G58</f>
        <v>671</v>
      </c>
      <c r="H58" s="143">
        <v>581</v>
      </c>
      <c r="I58" s="150">
        <v>652</v>
      </c>
      <c r="J58" s="219">
        <f t="shared" si="2"/>
        <v>0.15490533562822728</v>
      </c>
      <c r="K58" s="220">
        <f t="shared" si="3"/>
        <v>2.914110429447847E-2</v>
      </c>
    </row>
    <row r="59" spans="1:11" x14ac:dyDescent="0.2">
      <c r="A59" s="139" t="s">
        <v>109</v>
      </c>
      <c r="B59" s="148">
        <v>759</v>
      </c>
      <c r="C59" s="143">
        <v>539</v>
      </c>
      <c r="D59" s="150">
        <v>714</v>
      </c>
      <c r="E59" s="219">
        <f t="shared" si="0"/>
        <v>0.40816326530612246</v>
      </c>
      <c r="F59" s="220">
        <f t="shared" si="1"/>
        <v>6.3025210084033612E-2</v>
      </c>
      <c r="G59" s="148">
        <f>B59+'2'!G59</f>
        <v>1822</v>
      </c>
      <c r="H59" s="143">
        <v>1552</v>
      </c>
      <c r="I59" s="150">
        <v>1461</v>
      </c>
      <c r="J59" s="219">
        <f t="shared" si="2"/>
        <v>0.1739690721649485</v>
      </c>
      <c r="K59" s="220">
        <f t="shared" si="3"/>
        <v>0.24709103353867223</v>
      </c>
    </row>
    <row r="60" spans="1:11" x14ac:dyDescent="0.2">
      <c r="A60" s="139" t="s">
        <v>49</v>
      </c>
      <c r="B60" s="148">
        <v>128</v>
      </c>
      <c r="C60" s="144">
        <v>77</v>
      </c>
      <c r="D60" s="149">
        <v>220</v>
      </c>
      <c r="E60" s="219">
        <f t="shared" si="0"/>
        <v>0.66233766233766245</v>
      </c>
      <c r="F60" s="220">
        <f t="shared" si="1"/>
        <v>-0.41818181818181821</v>
      </c>
      <c r="G60" s="148">
        <f>B60+'2'!G60</f>
        <v>334</v>
      </c>
      <c r="H60" s="144">
        <v>393</v>
      </c>
      <c r="I60" s="149">
        <v>673</v>
      </c>
      <c r="J60" s="219">
        <f t="shared" si="2"/>
        <v>-0.15012722646310428</v>
      </c>
      <c r="K60" s="220">
        <f t="shared" si="3"/>
        <v>-0.50371471025260028</v>
      </c>
    </row>
    <row r="61" spans="1:11" x14ac:dyDescent="0.2">
      <c r="A61" s="141"/>
      <c r="B61" s="148"/>
      <c r="C61" s="144"/>
      <c r="D61" s="149"/>
      <c r="E61" s="219"/>
      <c r="F61" s="220"/>
      <c r="G61" s="148"/>
      <c r="H61" s="144"/>
      <c r="I61" s="149"/>
      <c r="J61" s="219"/>
      <c r="K61" s="220"/>
    </row>
    <row r="62" spans="1:11" x14ac:dyDescent="0.2">
      <c r="A62" s="139" t="s">
        <v>47</v>
      </c>
      <c r="B62" s="148">
        <v>652</v>
      </c>
      <c r="C62" s="144">
        <v>477</v>
      </c>
      <c r="D62" s="149">
        <v>341</v>
      </c>
      <c r="E62" s="219">
        <f t="shared" si="0"/>
        <v>0.36687631027253675</v>
      </c>
      <c r="F62" s="220">
        <f t="shared" si="1"/>
        <v>0.91202346041055726</v>
      </c>
      <c r="G62" s="148">
        <f>B62+'2'!G62</f>
        <v>2098</v>
      </c>
      <c r="H62" s="144">
        <f>C62+[2]פברואר!G62</f>
        <v>1282</v>
      </c>
      <c r="I62" s="149">
        <v>911</v>
      </c>
      <c r="J62" s="219">
        <f t="shared" si="2"/>
        <v>0.63650546021840881</v>
      </c>
      <c r="K62" s="220">
        <f t="shared" si="3"/>
        <v>1.3029637760702526</v>
      </c>
    </row>
    <row r="63" spans="1:11" x14ac:dyDescent="0.2">
      <c r="A63" s="139" t="s">
        <v>48</v>
      </c>
      <c r="B63" s="148">
        <v>332</v>
      </c>
      <c r="C63" s="143">
        <v>1028</v>
      </c>
      <c r="D63" s="150">
        <v>326</v>
      </c>
      <c r="E63" s="219">
        <f t="shared" si="0"/>
        <v>-0.67704280155642027</v>
      </c>
      <c r="F63" s="220">
        <f t="shared" si="1"/>
        <v>1.8404907975460016E-2</v>
      </c>
      <c r="G63" s="148">
        <f>B63+'2'!G63</f>
        <v>665</v>
      </c>
      <c r="H63" s="143">
        <v>1533</v>
      </c>
      <c r="I63" s="150">
        <v>542</v>
      </c>
      <c r="J63" s="219">
        <f t="shared" si="2"/>
        <v>-0.56621004566210043</v>
      </c>
      <c r="K63" s="220">
        <f t="shared" si="3"/>
        <v>0.22693726937269365</v>
      </c>
    </row>
    <row r="64" spans="1:11" x14ac:dyDescent="0.2">
      <c r="A64" s="139" t="s">
        <v>45</v>
      </c>
      <c r="B64" s="148">
        <v>1036</v>
      </c>
      <c r="C64" s="143">
        <v>1214</v>
      </c>
      <c r="D64" s="150">
        <v>432</v>
      </c>
      <c r="E64" s="219">
        <f t="shared" si="0"/>
        <v>-0.14662273476112031</v>
      </c>
      <c r="F64" s="220">
        <f t="shared" si="1"/>
        <v>1.3981481481481484</v>
      </c>
      <c r="G64" s="148">
        <f>B64+'2'!G64</f>
        <v>2439</v>
      </c>
      <c r="H64" s="143">
        <v>3026</v>
      </c>
      <c r="I64" s="150">
        <v>947</v>
      </c>
      <c r="J64" s="219">
        <f t="shared" si="2"/>
        <v>-0.19398545935228029</v>
      </c>
      <c r="K64" s="220">
        <f t="shared" si="3"/>
        <v>1.5755015839493138</v>
      </c>
    </row>
    <row r="65" spans="1:11" x14ac:dyDescent="0.2">
      <c r="A65" s="139" t="s">
        <v>50</v>
      </c>
      <c r="B65" s="148">
        <v>621</v>
      </c>
      <c r="C65" s="143">
        <v>550</v>
      </c>
      <c r="D65" s="150">
        <v>482</v>
      </c>
      <c r="E65" s="219">
        <f t="shared" si="0"/>
        <v>0.12909090909090915</v>
      </c>
      <c r="F65" s="220">
        <f t="shared" si="1"/>
        <v>0.2883817427385893</v>
      </c>
      <c r="G65" s="148">
        <f>B65+'2'!G65</f>
        <v>1186</v>
      </c>
      <c r="H65" s="143">
        <v>1135</v>
      </c>
      <c r="I65" s="150">
        <v>902</v>
      </c>
      <c r="J65" s="219">
        <f t="shared" si="2"/>
        <v>4.4933920704845809E-2</v>
      </c>
      <c r="K65" s="220">
        <f t="shared" si="3"/>
        <v>0.31485587583148567</v>
      </c>
    </row>
    <row r="66" spans="1:11" x14ac:dyDescent="0.2">
      <c r="A66" s="141"/>
      <c r="B66" s="148"/>
      <c r="C66" s="143"/>
      <c r="D66" s="150"/>
      <c r="E66" s="219"/>
      <c r="F66" s="220"/>
      <c r="G66" s="148"/>
      <c r="H66" s="143"/>
      <c r="I66" s="150"/>
      <c r="J66" s="219"/>
      <c r="K66" s="220"/>
    </row>
    <row r="67" spans="1:11" x14ac:dyDescent="0.2">
      <c r="A67" s="139" t="s">
        <v>51</v>
      </c>
      <c r="B67" s="148">
        <v>5087</v>
      </c>
      <c r="C67" s="143">
        <v>8121</v>
      </c>
      <c r="D67" s="150">
        <v>5421</v>
      </c>
      <c r="E67" s="219">
        <f t="shared" si="0"/>
        <v>-0.37359931042975003</v>
      </c>
      <c r="F67" s="220">
        <f t="shared" si="1"/>
        <v>-6.1612248662608393E-2</v>
      </c>
      <c r="G67" s="148">
        <f>B67+'2'!G67</f>
        <v>18139</v>
      </c>
      <c r="H67" s="143">
        <v>23238</v>
      </c>
      <c r="I67" s="150">
        <v>17950</v>
      </c>
      <c r="J67" s="219">
        <f t="shared" si="2"/>
        <v>-0.21942507961098201</v>
      </c>
      <c r="K67" s="220">
        <f t="shared" si="3"/>
        <v>1.0529247910863404E-2</v>
      </c>
    </row>
    <row r="68" spans="1:11" x14ac:dyDescent="0.2">
      <c r="A68" s="139" t="s">
        <v>52</v>
      </c>
      <c r="B68" s="148">
        <v>1513</v>
      </c>
      <c r="C68" s="143">
        <v>1842</v>
      </c>
      <c r="D68" s="150">
        <v>1349</v>
      </c>
      <c r="E68" s="219">
        <f t="shared" si="0"/>
        <v>-0.17861020629750268</v>
      </c>
      <c r="F68" s="220">
        <f t="shared" si="1"/>
        <v>0.1215715344699777</v>
      </c>
      <c r="G68" s="148">
        <f>B68+'2'!G68</f>
        <v>3984</v>
      </c>
      <c r="H68" s="143">
        <v>4310</v>
      </c>
      <c r="I68" s="150">
        <v>3195</v>
      </c>
      <c r="J68" s="219">
        <f t="shared" si="2"/>
        <v>-7.5638051044083499E-2</v>
      </c>
      <c r="K68" s="220">
        <f t="shared" si="3"/>
        <v>0.2469483568075117</v>
      </c>
    </row>
    <row r="69" spans="1:11" x14ac:dyDescent="0.2">
      <c r="A69" s="139" t="s">
        <v>53</v>
      </c>
      <c r="B69" s="148">
        <v>511</v>
      </c>
      <c r="C69" s="143">
        <v>1059</v>
      </c>
      <c r="D69" s="150">
        <v>531</v>
      </c>
      <c r="E69" s="219">
        <f t="shared" si="0"/>
        <v>-0.51746931067044377</v>
      </c>
      <c r="F69" s="220">
        <f t="shared" si="1"/>
        <v>-3.7664783427495241E-2</v>
      </c>
      <c r="G69" s="148">
        <f>B69+'2'!G69</f>
        <v>901</v>
      </c>
      <c r="H69" s="143">
        <v>1723</v>
      </c>
      <c r="I69" s="150">
        <f>D69+[2]פברואר!H69</f>
        <v>1110</v>
      </c>
      <c r="J69" s="219">
        <f t="shared" si="2"/>
        <v>-0.47707486941381316</v>
      </c>
      <c r="K69" s="220">
        <f t="shared" si="3"/>
        <v>-0.18828828828828825</v>
      </c>
    </row>
    <row r="70" spans="1:11" x14ac:dyDescent="0.2">
      <c r="A70" s="139" t="s">
        <v>105</v>
      </c>
      <c r="B70" s="148">
        <v>257</v>
      </c>
      <c r="C70" s="143">
        <v>348</v>
      </c>
      <c r="D70" s="150">
        <v>251</v>
      </c>
      <c r="E70" s="219">
        <f t="shared" ref="E70:E96" si="4">B70/C70-1</f>
        <v>-0.2614942528735632</v>
      </c>
      <c r="F70" s="220">
        <f t="shared" ref="F70:F96" si="5">B70/D70-1</f>
        <v>2.3904382470119501E-2</v>
      </c>
      <c r="G70" s="148">
        <f>B70+'2'!G70</f>
        <v>617</v>
      </c>
      <c r="H70" s="143">
        <v>821</v>
      </c>
      <c r="I70" s="150">
        <f>D70+[2]פברואר!H70</f>
        <v>601</v>
      </c>
      <c r="J70" s="219">
        <f t="shared" ref="J70:J96" si="6">G70/H70-1</f>
        <v>-0.24847746650426306</v>
      </c>
      <c r="K70" s="220">
        <f t="shared" ref="K70:K96" si="7">G70/I70-1</f>
        <v>2.6622296173044901E-2</v>
      </c>
    </row>
    <row r="71" spans="1:11" x14ac:dyDescent="0.2">
      <c r="A71" s="139" t="s">
        <v>108</v>
      </c>
      <c r="B71" s="148">
        <v>413</v>
      </c>
      <c r="C71" s="143">
        <v>422</v>
      </c>
      <c r="D71" s="150">
        <v>250</v>
      </c>
      <c r="E71" s="219">
        <f t="shared" si="4"/>
        <v>-2.1327014218009532E-2</v>
      </c>
      <c r="F71" s="220">
        <f t="shared" si="5"/>
        <v>0.65199999999999991</v>
      </c>
      <c r="G71" s="148">
        <f>B71+'2'!G71</f>
        <v>1218</v>
      </c>
      <c r="H71" s="143">
        <v>1158</v>
      </c>
      <c r="I71" s="150">
        <f>D71+[2]פברואר!H71</f>
        <v>769</v>
      </c>
      <c r="J71" s="219">
        <f t="shared" si="6"/>
        <v>5.1813471502590636E-2</v>
      </c>
      <c r="K71" s="220">
        <f t="shared" si="7"/>
        <v>0.58387516254876459</v>
      </c>
    </row>
    <row r="72" spans="1:11" x14ac:dyDescent="0.2">
      <c r="A72" s="139" t="s">
        <v>54</v>
      </c>
      <c r="B72" s="148">
        <v>3642</v>
      </c>
      <c r="C72" s="143">
        <v>4113</v>
      </c>
      <c r="D72" s="150">
        <v>2547</v>
      </c>
      <c r="E72" s="219">
        <f t="shared" si="4"/>
        <v>-0.11451495258935085</v>
      </c>
      <c r="F72" s="220">
        <f t="shared" si="5"/>
        <v>0.42991755005889276</v>
      </c>
      <c r="G72" s="148">
        <f>B72+'2'!G72</f>
        <v>9323</v>
      </c>
      <c r="H72" s="143">
        <v>11431</v>
      </c>
      <c r="I72" s="150">
        <v>6235</v>
      </c>
      <c r="J72" s="219">
        <f t="shared" si="6"/>
        <v>-0.18441081270230075</v>
      </c>
      <c r="K72" s="220">
        <f t="shared" si="7"/>
        <v>0.49526864474739374</v>
      </c>
    </row>
    <row r="73" spans="1:11" x14ac:dyDescent="0.2">
      <c r="A73" s="139" t="s">
        <v>55</v>
      </c>
      <c r="B73" s="148">
        <v>899</v>
      </c>
      <c r="C73" s="143">
        <v>693</v>
      </c>
      <c r="D73" s="150">
        <v>417</v>
      </c>
      <c r="E73" s="219">
        <f t="shared" si="4"/>
        <v>0.29725829725829733</v>
      </c>
      <c r="F73" s="220">
        <f t="shared" si="5"/>
        <v>1.1558752997601918</v>
      </c>
      <c r="G73" s="148">
        <f>B73+'2'!G73</f>
        <v>1767</v>
      </c>
      <c r="H73" s="143">
        <v>1590</v>
      </c>
      <c r="I73" s="150">
        <v>1035</v>
      </c>
      <c r="J73" s="219">
        <f t="shared" si="6"/>
        <v>0.11132075471698122</v>
      </c>
      <c r="K73" s="220">
        <f t="shared" si="7"/>
        <v>0.70724637681159419</v>
      </c>
    </row>
    <row r="74" spans="1:11" x14ac:dyDescent="0.2">
      <c r="A74" s="139" t="s">
        <v>56</v>
      </c>
      <c r="B74" s="148">
        <v>1645</v>
      </c>
      <c r="C74" s="144">
        <v>1926</v>
      </c>
      <c r="D74" s="149">
        <v>1765</v>
      </c>
      <c r="E74" s="219">
        <f t="shared" si="4"/>
        <v>-0.14589823468328145</v>
      </c>
      <c r="F74" s="220">
        <f t="shared" si="5"/>
        <v>-6.7988668555240772E-2</v>
      </c>
      <c r="G74" s="148">
        <f>B74+'2'!G74</f>
        <v>3029</v>
      </c>
      <c r="H74" s="144">
        <v>4051</v>
      </c>
      <c r="I74" s="149">
        <v>3682</v>
      </c>
      <c r="J74" s="219">
        <f t="shared" si="6"/>
        <v>-0.25228338681806961</v>
      </c>
      <c r="K74" s="220">
        <f t="shared" si="7"/>
        <v>-0.17734926670287887</v>
      </c>
    </row>
    <row r="75" spans="1:11" x14ac:dyDescent="0.2">
      <c r="A75" s="139" t="s">
        <v>57</v>
      </c>
      <c r="B75" s="148">
        <v>1169</v>
      </c>
      <c r="C75" s="144">
        <v>1980</v>
      </c>
      <c r="D75" s="149">
        <v>1102</v>
      </c>
      <c r="E75" s="219">
        <f t="shared" si="4"/>
        <v>-0.40959595959595962</v>
      </c>
      <c r="F75" s="220">
        <f t="shared" si="5"/>
        <v>6.0798548094373794E-2</v>
      </c>
      <c r="G75" s="148">
        <f>B75+'2'!G75</f>
        <v>2163</v>
      </c>
      <c r="H75" s="144">
        <v>3018</v>
      </c>
      <c r="I75" s="149">
        <v>2140</v>
      </c>
      <c r="J75" s="219">
        <f t="shared" si="6"/>
        <v>-0.28330019880715707</v>
      </c>
      <c r="K75" s="220">
        <f t="shared" si="7"/>
        <v>1.0747663551401887E-2</v>
      </c>
    </row>
    <row r="76" spans="1:11" x14ac:dyDescent="0.2">
      <c r="A76" s="139" t="s">
        <v>58</v>
      </c>
      <c r="B76" s="148">
        <v>1060</v>
      </c>
      <c r="C76" s="143">
        <v>1367</v>
      </c>
      <c r="D76" s="150">
        <v>1144</v>
      </c>
      <c r="E76" s="219">
        <f t="shared" si="4"/>
        <v>-0.22457937088515001</v>
      </c>
      <c r="F76" s="220">
        <f t="shared" si="5"/>
        <v>-7.3426573426573438E-2</v>
      </c>
      <c r="G76" s="148">
        <f>B76+'2'!G76</f>
        <v>3048</v>
      </c>
      <c r="H76" s="143">
        <v>3947</v>
      </c>
      <c r="I76" s="150">
        <v>3132</v>
      </c>
      <c r="J76" s="219">
        <f t="shared" si="6"/>
        <v>-0.22776792500633392</v>
      </c>
      <c r="K76" s="220">
        <f t="shared" si="7"/>
        <v>-2.6819923371647514E-2</v>
      </c>
    </row>
    <row r="77" spans="1:11" x14ac:dyDescent="0.2">
      <c r="A77" s="139" t="s">
        <v>59</v>
      </c>
      <c r="B77" s="148">
        <f>179+77</f>
        <v>256</v>
      </c>
      <c r="C77" s="143">
        <v>651.99999999999977</v>
      </c>
      <c r="D77" s="150">
        <v>325</v>
      </c>
      <c r="E77" s="219">
        <f t="shared" si="4"/>
        <v>-0.60736196319018387</v>
      </c>
      <c r="F77" s="220">
        <f t="shared" si="5"/>
        <v>-0.21230769230769231</v>
      </c>
      <c r="G77" s="148">
        <f>B77+'2'!G77</f>
        <v>821</v>
      </c>
      <c r="H77" s="143">
        <v>1455</v>
      </c>
      <c r="I77" s="150">
        <v>1130</v>
      </c>
      <c r="J77" s="219">
        <f t="shared" si="6"/>
        <v>-0.43573883161512028</v>
      </c>
      <c r="K77" s="220">
        <f t="shared" si="7"/>
        <v>-0.27345132743362832</v>
      </c>
    </row>
    <row r="78" spans="1:11" x14ac:dyDescent="0.2">
      <c r="A78" s="139"/>
      <c r="B78" s="148"/>
      <c r="C78" s="144"/>
      <c r="D78" s="149"/>
      <c r="E78" s="219"/>
      <c r="F78" s="220"/>
      <c r="G78" s="148"/>
      <c r="H78" s="144"/>
      <c r="I78" s="149"/>
      <c r="J78" s="219"/>
      <c r="K78" s="220"/>
    </row>
    <row r="79" spans="1:11" x14ac:dyDescent="0.2">
      <c r="A79" s="139" t="s">
        <v>60</v>
      </c>
      <c r="B79" s="148">
        <f>SUM(B80:B83)</f>
        <v>65340</v>
      </c>
      <c r="C79" s="144">
        <v>71695</v>
      </c>
      <c r="D79" s="149">
        <v>62435</v>
      </c>
      <c r="E79" s="219">
        <f t="shared" si="4"/>
        <v>-8.8639375130762255E-2</v>
      </c>
      <c r="F79" s="220">
        <f t="shared" si="5"/>
        <v>4.6528389525106073E-2</v>
      </c>
      <c r="G79" s="148">
        <f>B79+'2'!G79</f>
        <v>171090</v>
      </c>
      <c r="H79" s="144">
        <v>186112</v>
      </c>
      <c r="I79" s="149">
        <v>168031</v>
      </c>
      <c r="J79" s="219">
        <f t="shared" si="6"/>
        <v>-8.0714838376891307E-2</v>
      </c>
      <c r="K79" s="220">
        <f t="shared" si="7"/>
        <v>1.8204974082163483E-2</v>
      </c>
    </row>
    <row r="80" spans="1:11" x14ac:dyDescent="0.2">
      <c r="A80" s="139" t="s">
        <v>61</v>
      </c>
      <c r="B80" s="148">
        <v>51380</v>
      </c>
      <c r="C80" s="144">
        <v>57012</v>
      </c>
      <c r="D80" s="149">
        <v>48875</v>
      </c>
      <c r="E80" s="219">
        <f t="shared" si="4"/>
        <v>-9.8786220444818662E-2</v>
      </c>
      <c r="F80" s="220">
        <f t="shared" si="5"/>
        <v>5.125319693094621E-2</v>
      </c>
      <c r="G80" s="148">
        <f>B80+'2'!G80</f>
        <v>131087</v>
      </c>
      <c r="H80" s="144">
        <v>143699</v>
      </c>
      <c r="I80" s="149">
        <v>129002.00000000001</v>
      </c>
      <c r="J80" s="219">
        <f t="shared" si="6"/>
        <v>-8.7766790304734221E-2</v>
      </c>
      <c r="K80" s="220">
        <f t="shared" si="7"/>
        <v>1.6162540115657098E-2</v>
      </c>
    </row>
    <row r="81" spans="1:11" x14ac:dyDescent="0.2">
      <c r="A81" s="139" t="s">
        <v>62</v>
      </c>
      <c r="B81" s="148">
        <v>5549</v>
      </c>
      <c r="C81" s="143">
        <v>6230</v>
      </c>
      <c r="D81" s="150">
        <v>5322</v>
      </c>
      <c r="E81" s="219">
        <f t="shared" si="4"/>
        <v>-0.10930979133226326</v>
      </c>
      <c r="F81" s="220">
        <f t="shared" si="5"/>
        <v>4.2653137918075901E-2</v>
      </c>
      <c r="G81" s="148">
        <f>B81+'2'!G81</f>
        <v>12557</v>
      </c>
      <c r="H81" s="143">
        <v>14088</v>
      </c>
      <c r="I81" s="150">
        <v>12109</v>
      </c>
      <c r="J81" s="219">
        <f t="shared" si="6"/>
        <v>-0.10867404883588871</v>
      </c>
      <c r="K81" s="220">
        <f t="shared" si="7"/>
        <v>3.6997274754315024E-2</v>
      </c>
    </row>
    <row r="82" spans="1:11" x14ac:dyDescent="0.2">
      <c r="A82" s="139" t="s">
        <v>63</v>
      </c>
      <c r="B82" s="148">
        <v>1762</v>
      </c>
      <c r="C82" s="143">
        <v>1401</v>
      </c>
      <c r="D82" s="150">
        <v>1871</v>
      </c>
      <c r="E82" s="219">
        <f>B82/C82-1</f>
        <v>0.25767309064953614</v>
      </c>
      <c r="F82" s="220">
        <f>B82/D82-1</f>
        <v>-5.8257616247995747E-2</v>
      </c>
      <c r="G82" s="148">
        <f>B82+'2'!G82</f>
        <v>3539</v>
      </c>
      <c r="H82" s="143">
        <v>3142</v>
      </c>
      <c r="I82" s="150">
        <v>3259</v>
      </c>
      <c r="J82" s="219">
        <f t="shared" si="6"/>
        <v>0.1263526416295353</v>
      </c>
      <c r="K82" s="220">
        <f t="shared" si="7"/>
        <v>8.5915925130408022E-2</v>
      </c>
    </row>
    <row r="83" spans="1:11" x14ac:dyDescent="0.2">
      <c r="A83" s="139" t="s">
        <v>64</v>
      </c>
      <c r="B83" s="148">
        <v>6649</v>
      </c>
      <c r="C83" s="143">
        <v>7052</v>
      </c>
      <c r="D83" s="150">
        <v>6367</v>
      </c>
      <c r="E83" s="219">
        <f>B83/C83-1</f>
        <v>-5.7146908678389119E-2</v>
      </c>
      <c r="F83" s="220">
        <f>B83/D83-1</f>
        <v>4.4290874823307735E-2</v>
      </c>
      <c r="G83" s="148">
        <f>B83+'2'!G83</f>
        <v>23907</v>
      </c>
      <c r="H83" s="143">
        <v>25183</v>
      </c>
      <c r="I83" s="150">
        <v>23661</v>
      </c>
      <c r="J83" s="219">
        <f t="shared" si="6"/>
        <v>-5.0669102172100189E-2</v>
      </c>
      <c r="K83" s="220">
        <f t="shared" si="7"/>
        <v>1.0396855585140141E-2</v>
      </c>
    </row>
    <row r="84" spans="1:11" x14ac:dyDescent="0.2">
      <c r="A84" s="139" t="s">
        <v>65</v>
      </c>
      <c r="B84" s="148">
        <v>198</v>
      </c>
      <c r="C84" s="143">
        <v>128</v>
      </c>
      <c r="D84" s="150">
        <v>276</v>
      </c>
      <c r="E84" s="219">
        <f t="shared" si="4"/>
        <v>0.546875</v>
      </c>
      <c r="F84" s="220">
        <f t="shared" si="5"/>
        <v>-0.28260869565217395</v>
      </c>
      <c r="G84" s="148">
        <f>B84+'2'!G84</f>
        <v>654</v>
      </c>
      <c r="H84" s="143">
        <v>597</v>
      </c>
      <c r="I84" s="150">
        <v>645</v>
      </c>
      <c r="J84" s="219">
        <f t="shared" si="6"/>
        <v>9.5477386934673447E-2</v>
      </c>
      <c r="K84" s="220">
        <f t="shared" si="7"/>
        <v>1.3953488372093092E-2</v>
      </c>
    </row>
    <row r="85" spans="1:11" x14ac:dyDescent="0.2">
      <c r="A85" s="139" t="s">
        <v>66</v>
      </c>
      <c r="B85" s="148">
        <v>1399</v>
      </c>
      <c r="C85" s="143">
        <v>1197</v>
      </c>
      <c r="D85" s="150">
        <v>1588</v>
      </c>
      <c r="E85" s="219">
        <f t="shared" si="4"/>
        <v>0.16875522138680044</v>
      </c>
      <c r="F85" s="220">
        <f t="shared" si="5"/>
        <v>-0.11901763224181361</v>
      </c>
      <c r="G85" s="148">
        <f>B85+'2'!G85</f>
        <v>6752</v>
      </c>
      <c r="H85" s="143">
        <v>7318</v>
      </c>
      <c r="I85" s="150">
        <v>6989</v>
      </c>
      <c r="J85" s="219">
        <f t="shared" si="6"/>
        <v>-7.7343536485378506E-2</v>
      </c>
      <c r="K85" s="220">
        <f t="shared" si="7"/>
        <v>-3.3910430676777792E-2</v>
      </c>
    </row>
    <row r="86" spans="1:11" x14ac:dyDescent="0.2">
      <c r="A86" s="139" t="s">
        <v>67</v>
      </c>
      <c r="B86" s="148">
        <v>2995</v>
      </c>
      <c r="C86" s="143">
        <v>3740</v>
      </c>
      <c r="D86" s="150">
        <v>2161</v>
      </c>
      <c r="E86" s="219">
        <f t="shared" si="4"/>
        <v>-0.19919786096256686</v>
      </c>
      <c r="F86" s="220">
        <f t="shared" si="5"/>
        <v>0.38593243868579363</v>
      </c>
      <c r="G86" s="148">
        <f>B86+'2'!G86</f>
        <v>9925</v>
      </c>
      <c r="H86" s="143">
        <v>10090</v>
      </c>
      <c r="I86" s="150">
        <v>8886</v>
      </c>
      <c r="J86" s="219">
        <f t="shared" si="6"/>
        <v>-1.6352824578790837E-2</v>
      </c>
      <c r="K86" s="220">
        <f t="shared" si="7"/>
        <v>0.1169255007877561</v>
      </c>
    </row>
    <row r="87" spans="1:11" x14ac:dyDescent="0.2">
      <c r="A87" s="139" t="s">
        <v>68</v>
      </c>
      <c r="B87" s="148">
        <v>258</v>
      </c>
      <c r="C87" s="143">
        <v>264</v>
      </c>
      <c r="D87" s="150">
        <v>267</v>
      </c>
      <c r="E87" s="219">
        <f t="shared" si="4"/>
        <v>-2.2727272727272707E-2</v>
      </c>
      <c r="F87" s="220">
        <f t="shared" si="5"/>
        <v>-3.3707865168539297E-2</v>
      </c>
      <c r="G87" s="148">
        <f>B87+'2'!G87</f>
        <v>1680</v>
      </c>
      <c r="H87" s="143">
        <v>1706</v>
      </c>
      <c r="I87" s="150">
        <v>1431</v>
      </c>
      <c r="J87" s="219">
        <f t="shared" si="6"/>
        <v>-1.5240328253223967E-2</v>
      </c>
      <c r="K87" s="220">
        <f t="shared" si="7"/>
        <v>0.17400419287211744</v>
      </c>
    </row>
    <row r="88" spans="1:11" x14ac:dyDescent="0.2">
      <c r="A88" s="139" t="s">
        <v>69</v>
      </c>
      <c r="B88" s="148">
        <v>678</v>
      </c>
      <c r="C88" s="143">
        <v>541</v>
      </c>
      <c r="D88" s="150">
        <v>664</v>
      </c>
      <c r="E88" s="219">
        <f t="shared" si="4"/>
        <v>0.25323475046210731</v>
      </c>
      <c r="F88" s="220">
        <f t="shared" si="5"/>
        <v>2.108433734939763E-2</v>
      </c>
      <c r="G88" s="148">
        <f>B88+'2'!G88</f>
        <v>1511</v>
      </c>
      <c r="H88" s="143">
        <v>1521</v>
      </c>
      <c r="I88" s="150">
        <v>1792</v>
      </c>
      <c r="J88" s="219">
        <f t="shared" si="6"/>
        <v>-6.5746219592373034E-3</v>
      </c>
      <c r="K88" s="220">
        <f t="shared" si="7"/>
        <v>-0.1568080357142857</v>
      </c>
    </row>
    <row r="89" spans="1:11" x14ac:dyDescent="0.2">
      <c r="A89" s="139" t="s">
        <v>70</v>
      </c>
      <c r="B89" s="148">
        <v>94</v>
      </c>
      <c r="C89" s="143">
        <v>160</v>
      </c>
      <c r="D89" s="150">
        <v>184</v>
      </c>
      <c r="E89" s="219">
        <f t="shared" si="4"/>
        <v>-0.41249999999999998</v>
      </c>
      <c r="F89" s="220">
        <f t="shared" si="5"/>
        <v>-0.48913043478260865</v>
      </c>
      <c r="G89" s="148">
        <f>B89+'2'!G89</f>
        <v>202</v>
      </c>
      <c r="H89" s="143">
        <v>536</v>
      </c>
      <c r="I89" s="150">
        <v>437</v>
      </c>
      <c r="J89" s="219">
        <f t="shared" si="6"/>
        <v>-0.62313432835820892</v>
      </c>
      <c r="K89" s="220">
        <f t="shared" si="7"/>
        <v>-0.53775743707093815</v>
      </c>
    </row>
    <row r="90" spans="1:11" x14ac:dyDescent="0.2">
      <c r="A90" s="139"/>
      <c r="B90" s="148"/>
      <c r="C90" s="143"/>
      <c r="D90" s="150"/>
      <c r="E90" s="219"/>
      <c r="F90" s="220"/>
      <c r="G90" s="148"/>
      <c r="H90" s="143"/>
      <c r="I90" s="150"/>
      <c r="J90" s="219"/>
      <c r="K90" s="220"/>
    </row>
    <row r="91" spans="1:11" x14ac:dyDescent="0.2">
      <c r="A91" s="139" t="s">
        <v>71</v>
      </c>
      <c r="B91" s="148">
        <f>SUM(B92:B94)</f>
        <v>2286</v>
      </c>
      <c r="C91" s="143">
        <v>2238</v>
      </c>
      <c r="D91" s="150">
        <v>2382</v>
      </c>
      <c r="E91" s="219">
        <f t="shared" si="4"/>
        <v>2.1447721179624679E-2</v>
      </c>
      <c r="F91" s="220">
        <f t="shared" si="5"/>
        <v>-4.0302267002518932E-2</v>
      </c>
      <c r="G91" s="148">
        <f>B91+'2'!G91</f>
        <v>5689</v>
      </c>
      <c r="H91" s="143">
        <v>6214</v>
      </c>
      <c r="I91" s="150">
        <v>6288</v>
      </c>
      <c r="J91" s="219">
        <f t="shared" si="6"/>
        <v>-8.4486643064048961E-2</v>
      </c>
      <c r="K91" s="220">
        <f t="shared" si="7"/>
        <v>-9.5260814249363834E-2</v>
      </c>
    </row>
    <row r="92" spans="1:11" x14ac:dyDescent="0.2">
      <c r="A92" s="139" t="s">
        <v>72</v>
      </c>
      <c r="B92" s="148">
        <v>1992</v>
      </c>
      <c r="C92" s="144">
        <v>1827</v>
      </c>
      <c r="D92" s="149">
        <v>2035.0000000000002</v>
      </c>
      <c r="E92" s="219">
        <f t="shared" si="4"/>
        <v>9.0311986863711002E-2</v>
      </c>
      <c r="F92" s="220">
        <f t="shared" si="5"/>
        <v>-2.1130221130221227E-2</v>
      </c>
      <c r="G92" s="148">
        <f>B92+'2'!G92</f>
        <v>4929</v>
      </c>
      <c r="H92" s="144">
        <v>5249</v>
      </c>
      <c r="I92" s="149">
        <v>5499</v>
      </c>
      <c r="J92" s="219">
        <f t="shared" si="6"/>
        <v>-6.0963993141550765E-2</v>
      </c>
      <c r="K92" s="220">
        <f t="shared" si="7"/>
        <v>-0.10365521003818878</v>
      </c>
    </row>
    <row r="93" spans="1:11" x14ac:dyDescent="0.2">
      <c r="A93" s="139" t="s">
        <v>73</v>
      </c>
      <c r="B93" s="148">
        <v>239</v>
      </c>
      <c r="C93" s="144">
        <v>313</v>
      </c>
      <c r="D93" s="149">
        <v>259</v>
      </c>
      <c r="E93" s="219">
        <f t="shared" si="4"/>
        <v>-0.23642172523961658</v>
      </c>
      <c r="F93" s="220">
        <f t="shared" si="5"/>
        <v>-7.7220077220077177E-2</v>
      </c>
      <c r="G93" s="148">
        <f>B93+'2'!G93</f>
        <v>617</v>
      </c>
      <c r="H93" s="144">
        <v>793</v>
      </c>
      <c r="I93" s="149">
        <v>673</v>
      </c>
      <c r="J93" s="219">
        <f t="shared" si="6"/>
        <v>-0.22194199243379575</v>
      </c>
      <c r="K93" s="220">
        <f t="shared" si="7"/>
        <v>-8.3209509658246694E-2</v>
      </c>
    </row>
    <row r="94" spans="1:11" x14ac:dyDescent="0.2">
      <c r="A94" s="139" t="s">
        <v>17</v>
      </c>
      <c r="B94" s="148">
        <v>55</v>
      </c>
      <c r="C94" s="143">
        <v>98</v>
      </c>
      <c r="D94" s="150">
        <v>88</v>
      </c>
      <c r="E94" s="219">
        <f t="shared" si="4"/>
        <v>-0.43877551020408168</v>
      </c>
      <c r="F94" s="220">
        <f t="shared" si="5"/>
        <v>-0.375</v>
      </c>
      <c r="G94" s="148">
        <f>B94+'2'!G94</f>
        <v>143</v>
      </c>
      <c r="H94" s="143">
        <v>172</v>
      </c>
      <c r="I94" s="150">
        <v>116</v>
      </c>
      <c r="J94" s="219">
        <f t="shared" si="6"/>
        <v>-0.16860465116279066</v>
      </c>
      <c r="K94" s="220">
        <f t="shared" si="7"/>
        <v>0.23275862068965525</v>
      </c>
    </row>
    <row r="95" spans="1:11" x14ac:dyDescent="0.2">
      <c r="A95" s="139"/>
      <c r="B95" s="148"/>
      <c r="C95" s="143"/>
      <c r="D95" s="150"/>
      <c r="E95" s="219"/>
      <c r="F95" s="220"/>
      <c r="G95" s="148"/>
      <c r="H95" s="143"/>
      <c r="I95" s="150"/>
      <c r="J95" s="219"/>
      <c r="K95" s="220"/>
    </row>
    <row r="96" spans="1:11" ht="13.5" thickBot="1" x14ac:dyDescent="0.25">
      <c r="A96" s="142" t="s">
        <v>74</v>
      </c>
      <c r="B96" s="151">
        <v>683</v>
      </c>
      <c r="C96" s="152">
        <v>1524</v>
      </c>
      <c r="D96" s="153">
        <v>929</v>
      </c>
      <c r="E96" s="221">
        <f t="shared" si="4"/>
        <v>-0.55183727034120733</v>
      </c>
      <c r="F96" s="222">
        <f t="shared" si="5"/>
        <v>-0.26480086114101187</v>
      </c>
      <c r="G96" s="151">
        <f>B96+'2'!G96</f>
        <v>2786</v>
      </c>
      <c r="H96" s="152">
        <v>3494</v>
      </c>
      <c r="I96" s="153">
        <v>2763</v>
      </c>
      <c r="J96" s="221">
        <f t="shared" si="6"/>
        <v>-0.20263308528906698</v>
      </c>
      <c r="K96" s="222">
        <f t="shared" si="7"/>
        <v>8.3242851972493703E-3</v>
      </c>
    </row>
    <row r="97" spans="1:4" x14ac:dyDescent="0.2">
      <c r="A97" s="46"/>
      <c r="B97" s="46"/>
      <c r="C97" s="46"/>
      <c r="D97" s="46"/>
    </row>
    <row r="98" spans="1:4" x14ac:dyDescent="0.2">
      <c r="A98" s="46"/>
      <c r="B98" s="46"/>
      <c r="C98" s="46"/>
      <c r="D98" s="46"/>
    </row>
    <row r="99" spans="1:4" x14ac:dyDescent="0.2">
      <c r="A99" s="46"/>
      <c r="B99" s="46"/>
      <c r="C99" s="46"/>
      <c r="D99" s="46"/>
    </row>
    <row r="100" spans="1:4" x14ac:dyDescent="0.2">
      <c r="A100" s="46"/>
      <c r="B100" s="46"/>
      <c r="C100" s="46"/>
      <c r="D100" s="46"/>
    </row>
    <row r="101" spans="1:4" x14ac:dyDescent="0.2">
      <c r="A101" s="46"/>
      <c r="B101" s="46"/>
      <c r="C101" s="46"/>
      <c r="D101" s="46"/>
    </row>
    <row r="102" spans="1:4" x14ac:dyDescent="0.2">
      <c r="A102" s="46"/>
      <c r="B102" s="46"/>
      <c r="C102" s="46"/>
      <c r="D102" s="46"/>
    </row>
    <row r="103" spans="1:4" x14ac:dyDescent="0.2">
      <c r="A103" s="46"/>
      <c r="B103" s="46"/>
      <c r="C103" s="46"/>
      <c r="D103" s="46"/>
    </row>
    <row r="104" spans="1:4" x14ac:dyDescent="0.2">
      <c r="A104" s="46"/>
      <c r="B104" s="46"/>
      <c r="C104" s="46"/>
      <c r="D104" s="46"/>
    </row>
    <row r="105" spans="1:4" x14ac:dyDescent="0.2">
      <c r="A105" s="46"/>
      <c r="B105" s="46"/>
      <c r="C105" s="46"/>
      <c r="D105" s="46"/>
    </row>
    <row r="106" spans="1:4" x14ac:dyDescent="0.2">
      <c r="A106" s="46"/>
      <c r="B106" s="46"/>
      <c r="C106" s="46"/>
      <c r="D106" s="46"/>
    </row>
    <row r="107" spans="1:4" x14ac:dyDescent="0.2">
      <c r="A107" s="46"/>
      <c r="B107" s="46"/>
      <c r="C107" s="46"/>
      <c r="D107" s="46"/>
    </row>
    <row r="108" spans="1:4" x14ac:dyDescent="0.2">
      <c r="A108" s="46"/>
      <c r="B108" s="46"/>
      <c r="C108" s="46"/>
      <c r="D108" s="46"/>
    </row>
    <row r="109" spans="1:4" x14ac:dyDescent="0.2">
      <c r="A109" s="46"/>
      <c r="B109" s="46"/>
      <c r="C109" s="46"/>
      <c r="D109" s="46"/>
    </row>
    <row r="110" spans="1:4" x14ac:dyDescent="0.2">
      <c r="A110" s="46"/>
      <c r="B110" s="46"/>
      <c r="C110" s="46"/>
      <c r="D110" s="46"/>
    </row>
    <row r="111" spans="1:4" x14ac:dyDescent="0.2">
      <c r="A111" s="46"/>
      <c r="B111" s="46"/>
      <c r="C111" s="46"/>
      <c r="D111" s="46"/>
    </row>
  </sheetData>
  <mergeCells count="4">
    <mergeCell ref="B3:D3"/>
    <mergeCell ref="E3:F3"/>
    <mergeCell ref="G3:I3"/>
    <mergeCell ref="J3:K3"/>
  </mergeCells>
  <conditionalFormatting sqref="E5:F96">
    <cfRule type="cellIs" dxfId="37" priority="3" operator="lessThan">
      <formula>0</formula>
    </cfRule>
    <cfRule type="cellIs" dxfId="36" priority="4" operator="greaterThan">
      <formula>0</formula>
    </cfRule>
  </conditionalFormatting>
  <conditionalFormatting sqref="J5:K96">
    <cfRule type="cellIs" dxfId="35" priority="1" operator="lessThan">
      <formula>0</formula>
    </cfRule>
    <cfRule type="cellIs" dxfId="34" priority="2" operator="greaterThan">
      <formula>0</formula>
    </cfRule>
  </conditionalFormatting>
  <pageMargins left="0.7" right="0.7" top="0.75" bottom="0.75" header="0.3" footer="0.3"/>
  <pageSetup paperSize="9" scale="55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2"/>
  <sheetViews>
    <sheetView topLeftCell="A74" zoomScaleNormal="100" workbookViewId="0">
      <selection activeCell="J96" sqref="J5:K96"/>
    </sheetView>
  </sheetViews>
  <sheetFormatPr defaultColWidth="9" defaultRowHeight="12.75" x14ac:dyDescent="0.2"/>
  <cols>
    <col min="1" max="1" width="24.375" style="46" customWidth="1"/>
    <col min="2" max="3" width="6.625" style="46" bestFit="1" customWidth="1"/>
    <col min="4" max="4" width="6.625" style="111" bestFit="1" customWidth="1"/>
    <col min="5" max="7" width="6.625" style="9" bestFit="1" customWidth="1"/>
    <col min="8" max="8" width="8" style="9" bestFit="1" customWidth="1"/>
    <col min="9" max="11" width="6.625" style="9" bestFit="1" customWidth="1"/>
    <col min="12" max="16384" width="9" style="9"/>
  </cols>
  <sheetData>
    <row r="1" spans="1:14" x14ac:dyDescent="0.2">
      <c r="A1" s="46" t="s">
        <v>117</v>
      </c>
    </row>
    <row r="2" spans="1:14" ht="13.5" thickBot="1" x14ac:dyDescent="0.25">
      <c r="C2" s="112"/>
    </row>
    <row r="3" spans="1:14" s="10" customFormat="1" ht="14.25" customHeight="1" thickBot="1" x14ac:dyDescent="0.25">
      <c r="A3" s="137"/>
      <c r="B3" s="257" t="s">
        <v>79</v>
      </c>
      <c r="C3" s="258"/>
      <c r="D3" s="259"/>
      <c r="E3" s="257" t="s">
        <v>76</v>
      </c>
      <c r="F3" s="259"/>
      <c r="G3" s="257" t="s">
        <v>80</v>
      </c>
      <c r="H3" s="258"/>
      <c r="I3" s="259"/>
      <c r="J3" s="257" t="s">
        <v>76</v>
      </c>
      <c r="K3" s="259"/>
      <c r="N3" s="113"/>
    </row>
    <row r="4" spans="1:14" s="10" customFormat="1" ht="13.5" thickBot="1" x14ac:dyDescent="0.25">
      <c r="A4" s="138"/>
      <c r="B4" s="179">
        <v>2015</v>
      </c>
      <c r="C4" s="180">
        <v>2014</v>
      </c>
      <c r="D4" s="181">
        <v>2013</v>
      </c>
      <c r="E4" s="179" t="s">
        <v>133</v>
      </c>
      <c r="F4" s="181" t="s">
        <v>134</v>
      </c>
      <c r="G4" s="179">
        <v>2015</v>
      </c>
      <c r="H4" s="180">
        <v>2014</v>
      </c>
      <c r="I4" s="181">
        <v>2013</v>
      </c>
      <c r="J4" s="179" t="s">
        <v>133</v>
      </c>
      <c r="K4" s="181" t="s">
        <v>134</v>
      </c>
    </row>
    <row r="5" spans="1:14" x14ac:dyDescent="0.2">
      <c r="A5" s="139" t="s">
        <v>0</v>
      </c>
      <c r="B5" s="156">
        <f>B6+B27+B35+B79+B91+B96</f>
        <v>288769</v>
      </c>
      <c r="C5" s="155">
        <v>341767</v>
      </c>
      <c r="D5" s="157">
        <v>300190</v>
      </c>
      <c r="E5" s="217">
        <f>B5/C5-1</f>
        <v>-0.15507055976732687</v>
      </c>
      <c r="F5" s="218">
        <f>B5/D5-1</f>
        <v>-3.8045904260634922E-2</v>
      </c>
      <c r="G5" s="156">
        <f>B5+'3'!G5</f>
        <v>882870</v>
      </c>
      <c r="H5" s="155">
        <v>1047055.0000000001</v>
      </c>
      <c r="I5" s="157">
        <v>902627</v>
      </c>
      <c r="J5" s="217">
        <f>G5/H5-1</f>
        <v>-0.15680647148430604</v>
      </c>
      <c r="K5" s="218">
        <f>G5/I5-1</f>
        <v>-2.1888332611366579E-2</v>
      </c>
    </row>
    <row r="6" spans="1:14" x14ac:dyDescent="0.2">
      <c r="A6" s="139" t="s">
        <v>1</v>
      </c>
      <c r="B6" s="158">
        <f>B8+B21</f>
        <v>25375</v>
      </c>
      <c r="C6" s="144">
        <v>21920</v>
      </c>
      <c r="D6" s="149">
        <v>27486</v>
      </c>
      <c r="E6" s="219">
        <f t="shared" ref="E6:E69" si="0">B6/C6-1</f>
        <v>0.15761861313868608</v>
      </c>
      <c r="F6" s="220">
        <f t="shared" ref="F6:F69" si="1">B6/D6-1</f>
        <v>-7.6802735938295896E-2</v>
      </c>
      <c r="G6" s="158">
        <f>B6+'3'!G6</f>
        <v>78460</v>
      </c>
      <c r="H6" s="144">
        <v>86741</v>
      </c>
      <c r="I6" s="149">
        <v>80443</v>
      </c>
      <c r="J6" s="219">
        <f t="shared" ref="J6:J69" si="2">G6/H6-1</f>
        <v>-9.5468117729793245E-2</v>
      </c>
      <c r="K6" s="220">
        <f t="shared" ref="K6:K69" si="3">G6/I6-1</f>
        <v>-2.4650995114553154E-2</v>
      </c>
    </row>
    <row r="7" spans="1:14" x14ac:dyDescent="0.2">
      <c r="A7" s="139"/>
      <c r="B7" s="158"/>
      <c r="C7" s="144"/>
      <c r="D7" s="149"/>
      <c r="E7" s="219"/>
      <c r="F7" s="220"/>
      <c r="G7" s="158"/>
      <c r="H7" s="144"/>
      <c r="I7" s="149"/>
      <c r="J7" s="219"/>
      <c r="K7" s="220"/>
    </row>
    <row r="8" spans="1:14" x14ac:dyDescent="0.2">
      <c r="A8" s="139" t="s">
        <v>2</v>
      </c>
      <c r="B8" s="158">
        <f>SUM(B9:B19)</f>
        <v>17842</v>
      </c>
      <c r="C8" s="144">
        <v>16667</v>
      </c>
      <c r="D8" s="149">
        <v>21969</v>
      </c>
      <c r="E8" s="219">
        <f t="shared" si="0"/>
        <v>7.0498590028199359E-2</v>
      </c>
      <c r="F8" s="220">
        <f t="shared" si="1"/>
        <v>-0.18785561472984658</v>
      </c>
      <c r="G8" s="158">
        <f>B8+'3'!G8</f>
        <v>58456</v>
      </c>
      <c r="H8" s="144">
        <v>67065</v>
      </c>
      <c r="I8" s="149">
        <v>62843</v>
      </c>
      <c r="J8" s="219">
        <f t="shared" si="2"/>
        <v>-0.12836800119287262</v>
      </c>
      <c r="K8" s="220">
        <f t="shared" si="3"/>
        <v>-6.9808888818165937E-2</v>
      </c>
    </row>
    <row r="9" spans="1:14" x14ac:dyDescent="0.2">
      <c r="A9" s="139" t="s">
        <v>3</v>
      </c>
      <c r="B9" s="158">
        <v>6075</v>
      </c>
      <c r="C9" s="154">
        <v>4531</v>
      </c>
      <c r="D9" s="159">
        <v>6460</v>
      </c>
      <c r="E9" s="219">
        <f t="shared" si="0"/>
        <v>0.34076362833811524</v>
      </c>
      <c r="F9" s="220">
        <f t="shared" si="1"/>
        <v>-5.9597523219814263E-2</v>
      </c>
      <c r="G9" s="158">
        <f>B9+'3'!G9</f>
        <v>11642</v>
      </c>
      <c r="H9" s="154">
        <v>10719</v>
      </c>
      <c r="I9" s="159">
        <v>12488</v>
      </c>
      <c r="J9" s="219">
        <f t="shared" si="2"/>
        <v>8.6108778803992925E-2</v>
      </c>
      <c r="K9" s="220">
        <f t="shared" si="3"/>
        <v>-6.7745035233824469E-2</v>
      </c>
    </row>
    <row r="10" spans="1:14" x14ac:dyDescent="0.2">
      <c r="A10" s="139" t="s">
        <v>4</v>
      </c>
      <c r="B10" s="158">
        <v>373</v>
      </c>
      <c r="C10" s="154">
        <v>578</v>
      </c>
      <c r="D10" s="159">
        <v>1226</v>
      </c>
      <c r="E10" s="219">
        <f>B10/C10-1</f>
        <v>-0.3546712802768166</v>
      </c>
      <c r="F10" s="220">
        <f t="shared" si="1"/>
        <v>-0.69575856443719419</v>
      </c>
      <c r="G10" s="158">
        <f>B10+'3'!G10</f>
        <v>1448</v>
      </c>
      <c r="H10" s="154">
        <v>3859</v>
      </c>
      <c r="I10" s="159">
        <v>3125</v>
      </c>
      <c r="J10" s="219">
        <f t="shared" si="2"/>
        <v>-0.62477325732054934</v>
      </c>
      <c r="K10" s="220">
        <f t="shared" si="3"/>
        <v>-0.53664000000000001</v>
      </c>
    </row>
    <row r="11" spans="1:14" x14ac:dyDescent="0.2">
      <c r="A11" s="139" t="s">
        <v>5</v>
      </c>
      <c r="B11" s="158">
        <v>1801</v>
      </c>
      <c r="C11" s="154">
        <v>2647</v>
      </c>
      <c r="D11" s="159">
        <v>3090</v>
      </c>
      <c r="E11" s="219">
        <f t="shared" si="0"/>
        <v>-0.31960710238005285</v>
      </c>
      <c r="F11" s="220">
        <f t="shared" si="1"/>
        <v>-0.41715210355987054</v>
      </c>
      <c r="G11" s="158">
        <f>B11+'3'!G11</f>
        <v>7213</v>
      </c>
      <c r="H11" s="154">
        <v>11686</v>
      </c>
      <c r="I11" s="159">
        <v>11311</v>
      </c>
      <c r="J11" s="219">
        <f t="shared" si="2"/>
        <v>-0.38276570255005993</v>
      </c>
      <c r="K11" s="220">
        <f t="shared" si="3"/>
        <v>-0.3623021837149677</v>
      </c>
    </row>
    <row r="12" spans="1:14" x14ac:dyDescent="0.2">
      <c r="A12" s="139" t="s">
        <v>103</v>
      </c>
      <c r="B12" s="158">
        <v>361</v>
      </c>
      <c r="C12" s="154">
        <v>514</v>
      </c>
      <c r="D12" s="159">
        <v>425</v>
      </c>
      <c r="E12" s="219">
        <f t="shared" si="0"/>
        <v>-0.2976653696498055</v>
      </c>
      <c r="F12" s="220">
        <f t="shared" si="1"/>
        <v>-0.15058823529411769</v>
      </c>
      <c r="G12" s="158">
        <f>B12+'3'!G12</f>
        <v>1500</v>
      </c>
      <c r="H12" s="154">
        <v>1830</v>
      </c>
      <c r="I12" s="159">
        <v>1302</v>
      </c>
      <c r="J12" s="219">
        <f t="shared" si="2"/>
        <v>-0.18032786885245899</v>
      </c>
      <c r="K12" s="220">
        <f t="shared" si="3"/>
        <v>0.15207373271889391</v>
      </c>
    </row>
    <row r="13" spans="1:14" x14ac:dyDescent="0.2">
      <c r="A13" s="139" t="s">
        <v>6</v>
      </c>
      <c r="B13" s="158">
        <v>3432</v>
      </c>
      <c r="C13" s="154">
        <v>1940</v>
      </c>
      <c r="D13" s="159">
        <v>2459</v>
      </c>
      <c r="E13" s="219">
        <f t="shared" si="0"/>
        <v>0.76907216494845354</v>
      </c>
      <c r="F13" s="220">
        <f t="shared" si="1"/>
        <v>0.395689304595364</v>
      </c>
      <c r="G13" s="158">
        <f>B13+'3'!G13</f>
        <v>13631</v>
      </c>
      <c r="H13" s="154">
        <v>10161</v>
      </c>
      <c r="I13" s="159">
        <v>7440</v>
      </c>
      <c r="J13" s="219">
        <f t="shared" si="2"/>
        <v>0.34150182068694024</v>
      </c>
      <c r="K13" s="220">
        <f t="shared" si="3"/>
        <v>0.83212365591397841</v>
      </c>
    </row>
    <row r="14" spans="1:14" x14ac:dyDescent="0.2">
      <c r="A14" s="139" t="s">
        <v>7</v>
      </c>
      <c r="B14" s="158">
        <v>702</v>
      </c>
      <c r="C14" s="154">
        <v>1270</v>
      </c>
      <c r="D14" s="159">
        <v>1285</v>
      </c>
      <c r="E14" s="219">
        <f t="shared" si="0"/>
        <v>-0.44724409448818903</v>
      </c>
      <c r="F14" s="220">
        <f t="shared" si="1"/>
        <v>-0.45369649805447476</v>
      </c>
      <c r="G14" s="158">
        <f>B14+'3'!G14</f>
        <v>3827</v>
      </c>
      <c r="H14" s="154">
        <v>5548</v>
      </c>
      <c r="I14" s="159">
        <v>4418</v>
      </c>
      <c r="J14" s="219">
        <f t="shared" si="2"/>
        <v>-0.31020187454938719</v>
      </c>
      <c r="K14" s="220">
        <f t="shared" si="3"/>
        <v>-0.13377093707559984</v>
      </c>
    </row>
    <row r="15" spans="1:14" x14ac:dyDescent="0.2">
      <c r="A15" s="139" t="s">
        <v>8</v>
      </c>
      <c r="B15" s="158">
        <v>424</v>
      </c>
      <c r="C15" s="154">
        <v>418</v>
      </c>
      <c r="D15" s="159">
        <v>621</v>
      </c>
      <c r="E15" s="219">
        <f t="shared" si="0"/>
        <v>1.4354066985645897E-2</v>
      </c>
      <c r="F15" s="220">
        <f t="shared" si="1"/>
        <v>-0.31723027375201285</v>
      </c>
      <c r="G15" s="158">
        <f>B15+'3'!G15</f>
        <v>2159</v>
      </c>
      <c r="H15" s="154">
        <v>2563</v>
      </c>
      <c r="I15" s="159">
        <v>2202</v>
      </c>
      <c r="J15" s="219">
        <f t="shared" si="2"/>
        <v>-0.15762777994537647</v>
      </c>
      <c r="K15" s="220">
        <f t="shared" si="3"/>
        <v>-1.9527702089010002E-2</v>
      </c>
    </row>
    <row r="16" spans="1:14" x14ac:dyDescent="0.2">
      <c r="A16" s="139" t="s">
        <v>9</v>
      </c>
      <c r="B16" s="158">
        <v>2105</v>
      </c>
      <c r="C16" s="154">
        <v>1700</v>
      </c>
      <c r="D16" s="159">
        <v>3002</v>
      </c>
      <c r="E16" s="219">
        <f t="shared" si="0"/>
        <v>0.2382352941176471</v>
      </c>
      <c r="F16" s="220">
        <f t="shared" si="1"/>
        <v>-0.29880079946702198</v>
      </c>
      <c r="G16" s="158">
        <f>B16+'3'!G16</f>
        <v>10045</v>
      </c>
      <c r="H16" s="154">
        <v>12671</v>
      </c>
      <c r="I16" s="159">
        <v>12510</v>
      </c>
      <c r="J16" s="219">
        <f t="shared" si="2"/>
        <v>-0.20724488990608481</v>
      </c>
      <c r="K16" s="220">
        <f t="shared" si="3"/>
        <v>-0.19704236610711434</v>
      </c>
    </row>
    <row r="17" spans="1:11" x14ac:dyDescent="0.2">
      <c r="A17" s="139" t="s">
        <v>10</v>
      </c>
      <c r="B17" s="158">
        <v>499</v>
      </c>
      <c r="C17" s="154">
        <v>466</v>
      </c>
      <c r="D17" s="159">
        <v>729</v>
      </c>
      <c r="E17" s="219">
        <f t="shared" si="0"/>
        <v>7.0815450643776812E-2</v>
      </c>
      <c r="F17" s="220">
        <f t="shared" si="1"/>
        <v>-0.31550068587105629</v>
      </c>
      <c r="G17" s="158">
        <f>B17+'3'!G17</f>
        <v>2570</v>
      </c>
      <c r="H17" s="154">
        <v>2773</v>
      </c>
      <c r="I17" s="159">
        <v>2817</v>
      </c>
      <c r="J17" s="219">
        <f t="shared" si="2"/>
        <v>-7.3205914172376541E-2</v>
      </c>
      <c r="K17" s="220">
        <f t="shared" si="3"/>
        <v>-8.7681931132410407E-2</v>
      </c>
    </row>
    <row r="18" spans="1:11" x14ac:dyDescent="0.2">
      <c r="A18" s="139" t="s">
        <v>11</v>
      </c>
      <c r="B18" s="158">
        <v>386</v>
      </c>
      <c r="C18" s="154">
        <v>1014.9999999999999</v>
      </c>
      <c r="D18" s="159">
        <v>1142</v>
      </c>
      <c r="E18" s="219">
        <f t="shared" si="0"/>
        <v>-0.6197044334975369</v>
      </c>
      <c r="F18" s="220">
        <f t="shared" si="1"/>
        <v>-0.66199649737302979</v>
      </c>
      <c r="G18" s="158">
        <f>B18+'3'!G18</f>
        <v>765</v>
      </c>
      <c r="H18" s="154">
        <v>1545</v>
      </c>
      <c r="I18" s="159">
        <v>1684</v>
      </c>
      <c r="J18" s="219">
        <f t="shared" si="2"/>
        <v>-0.50485436893203883</v>
      </c>
      <c r="K18" s="220">
        <f t="shared" si="3"/>
        <v>-0.54572446555819476</v>
      </c>
    </row>
    <row r="19" spans="1:11" x14ac:dyDescent="0.2">
      <c r="A19" s="139" t="s">
        <v>12</v>
      </c>
      <c r="B19" s="158">
        <v>1684</v>
      </c>
      <c r="C19" s="154">
        <v>1588</v>
      </c>
      <c r="D19" s="159">
        <v>1530</v>
      </c>
      <c r="E19" s="219">
        <f t="shared" si="0"/>
        <v>6.0453400503778232E-2</v>
      </c>
      <c r="F19" s="220">
        <f t="shared" si="1"/>
        <v>0.10065359477124192</v>
      </c>
      <c r="G19" s="158">
        <f>B19+'3'!G19</f>
        <v>3656</v>
      </c>
      <c r="H19" s="154">
        <v>3710</v>
      </c>
      <c r="I19" s="159">
        <v>3546</v>
      </c>
      <c r="J19" s="219">
        <f t="shared" si="2"/>
        <v>-1.4555256064689992E-2</v>
      </c>
      <c r="K19" s="220">
        <f t="shared" si="3"/>
        <v>3.1020868584320294E-2</v>
      </c>
    </row>
    <row r="20" spans="1:11" x14ac:dyDescent="0.2">
      <c r="A20" s="139"/>
      <c r="B20" s="158"/>
      <c r="C20" s="144"/>
      <c r="D20" s="149"/>
      <c r="E20" s="219"/>
      <c r="F20" s="220"/>
      <c r="G20" s="158"/>
      <c r="H20" s="144"/>
      <c r="I20" s="149"/>
      <c r="J20" s="219"/>
      <c r="K20" s="220"/>
    </row>
    <row r="21" spans="1:11" x14ac:dyDescent="0.2">
      <c r="A21" s="139" t="s">
        <v>13</v>
      </c>
      <c r="B21" s="158">
        <f>SUM(B22:B25)</f>
        <v>7533</v>
      </c>
      <c r="C21" s="144">
        <v>5253</v>
      </c>
      <c r="D21" s="149">
        <v>5517</v>
      </c>
      <c r="E21" s="219">
        <f t="shared" si="0"/>
        <v>0.43403769274700177</v>
      </c>
      <c r="F21" s="220">
        <f t="shared" si="1"/>
        <v>0.36541598694942912</v>
      </c>
      <c r="G21" s="158">
        <f>B21+'3'!G21</f>
        <v>20004</v>
      </c>
      <c r="H21" s="144">
        <v>19676</v>
      </c>
      <c r="I21" s="149">
        <v>17600</v>
      </c>
      <c r="J21" s="219">
        <f t="shared" si="2"/>
        <v>1.6670054889205144E-2</v>
      </c>
      <c r="K21" s="220">
        <f t="shared" si="3"/>
        <v>0.13659090909090899</v>
      </c>
    </row>
    <row r="22" spans="1:11" x14ac:dyDescent="0.2">
      <c r="A22" s="139" t="s">
        <v>14</v>
      </c>
      <c r="B22" s="158">
        <v>769</v>
      </c>
      <c r="C22" s="144">
        <v>1070</v>
      </c>
      <c r="D22" s="149">
        <v>699</v>
      </c>
      <c r="E22" s="219">
        <f t="shared" si="0"/>
        <v>-0.28130841121495331</v>
      </c>
      <c r="F22" s="220">
        <f t="shared" si="1"/>
        <v>0.10014306151645203</v>
      </c>
      <c r="G22" s="158">
        <f>B22+'3'!G22</f>
        <v>1892</v>
      </c>
      <c r="H22" s="144">
        <v>2783</v>
      </c>
      <c r="I22" s="149">
        <v>2294</v>
      </c>
      <c r="J22" s="219">
        <f t="shared" si="2"/>
        <v>-0.32015810276679846</v>
      </c>
      <c r="K22" s="220">
        <f t="shared" si="3"/>
        <v>-0.17523975588491714</v>
      </c>
    </row>
    <row r="23" spans="1:11" x14ac:dyDescent="0.2">
      <c r="A23" s="139" t="s">
        <v>15</v>
      </c>
      <c r="B23" s="158">
        <v>3114</v>
      </c>
      <c r="C23" s="154">
        <v>1922</v>
      </c>
      <c r="D23" s="159">
        <v>2397</v>
      </c>
      <c r="E23" s="219">
        <f t="shared" si="0"/>
        <v>0.62018730489073892</v>
      </c>
      <c r="F23" s="220">
        <f t="shared" si="1"/>
        <v>0.29912390488110141</v>
      </c>
      <c r="G23" s="158">
        <f>B23+'3'!G23</f>
        <v>8457</v>
      </c>
      <c r="H23" s="154">
        <v>8269</v>
      </c>
      <c r="I23" s="159">
        <v>7120</v>
      </c>
      <c r="J23" s="219">
        <f t="shared" si="2"/>
        <v>2.2735518200508009E-2</v>
      </c>
      <c r="K23" s="220">
        <f t="shared" si="3"/>
        <v>0.18778089887640448</v>
      </c>
    </row>
    <row r="24" spans="1:11" x14ac:dyDescent="0.2">
      <c r="A24" s="139" t="s">
        <v>16</v>
      </c>
      <c r="B24" s="158">
        <v>1958</v>
      </c>
      <c r="C24" s="154">
        <v>1020.9999999999999</v>
      </c>
      <c r="D24" s="159">
        <v>1166</v>
      </c>
      <c r="E24" s="219">
        <f t="shared" si="0"/>
        <v>0.91772771792360452</v>
      </c>
      <c r="F24" s="220">
        <f t="shared" si="1"/>
        <v>0.679245283018868</v>
      </c>
      <c r="G24" s="158">
        <f>B24+'3'!G24</f>
        <v>5423</v>
      </c>
      <c r="H24" s="154">
        <v>4655</v>
      </c>
      <c r="I24" s="159">
        <v>4919</v>
      </c>
      <c r="J24" s="219">
        <f t="shared" si="2"/>
        <v>0.16498388829215904</v>
      </c>
      <c r="K24" s="220">
        <f t="shared" si="3"/>
        <v>0.1024598495629192</v>
      </c>
    </row>
    <row r="25" spans="1:11" x14ac:dyDescent="0.2">
      <c r="A25" s="139" t="s">
        <v>17</v>
      </c>
      <c r="B25" s="158">
        <v>1692</v>
      </c>
      <c r="C25" s="154">
        <v>1240</v>
      </c>
      <c r="D25" s="159">
        <v>1255</v>
      </c>
      <c r="E25" s="219">
        <f t="shared" si="0"/>
        <v>0.36451612903225805</v>
      </c>
      <c r="F25" s="220">
        <f t="shared" si="1"/>
        <v>0.34820717131474099</v>
      </c>
      <c r="G25" s="158">
        <f>B25+'3'!G25</f>
        <v>4232</v>
      </c>
      <c r="H25" s="154">
        <v>3969</v>
      </c>
      <c r="I25" s="159">
        <v>3267</v>
      </c>
      <c r="J25" s="219">
        <f t="shared" si="2"/>
        <v>6.6263542454018554E-2</v>
      </c>
      <c r="K25" s="220">
        <f t="shared" si="3"/>
        <v>0.29537802265074986</v>
      </c>
    </row>
    <row r="26" spans="1:11" x14ac:dyDescent="0.2">
      <c r="A26" s="139"/>
      <c r="B26" s="158"/>
      <c r="C26" s="154"/>
      <c r="D26" s="159"/>
      <c r="E26" s="219"/>
      <c r="F26" s="220"/>
      <c r="G26" s="158"/>
      <c r="H26" s="154"/>
      <c r="I26" s="159"/>
      <c r="J26" s="219"/>
      <c r="K26" s="220"/>
    </row>
    <row r="27" spans="1:11" x14ac:dyDescent="0.2">
      <c r="A27" s="139" t="s">
        <v>18</v>
      </c>
      <c r="B27" s="158">
        <f>SUM(B28:B33)</f>
        <v>11325</v>
      </c>
      <c r="C27" s="154">
        <v>10911</v>
      </c>
      <c r="D27" s="159">
        <v>6665</v>
      </c>
      <c r="E27" s="219">
        <f t="shared" si="0"/>
        <v>3.7943359912015362E-2</v>
      </c>
      <c r="F27" s="220">
        <f t="shared" si="1"/>
        <v>0.6991747936984245</v>
      </c>
      <c r="G27" s="158">
        <f>B27+'3'!G27</f>
        <v>21855</v>
      </c>
      <c r="H27" s="154">
        <v>21703</v>
      </c>
      <c r="I27" s="159">
        <v>20114</v>
      </c>
      <c r="J27" s="219">
        <f t="shared" si="2"/>
        <v>7.0036400497626161E-3</v>
      </c>
      <c r="K27" s="220">
        <f t="shared" si="3"/>
        <v>8.6556627224818605E-2</v>
      </c>
    </row>
    <row r="28" spans="1:11" x14ac:dyDescent="0.2">
      <c r="A28" s="139" t="s">
        <v>19</v>
      </c>
      <c r="B28" s="158">
        <v>1953</v>
      </c>
      <c r="C28" s="154">
        <v>2247</v>
      </c>
      <c r="D28" s="159">
        <v>1915</v>
      </c>
      <c r="E28" s="219">
        <f t="shared" si="0"/>
        <v>-0.13084112149532712</v>
      </c>
      <c r="F28" s="220">
        <f t="shared" si="1"/>
        <v>1.984334203655358E-2</v>
      </c>
      <c r="G28" s="158">
        <f>B28+'3'!G28</f>
        <v>5359</v>
      </c>
      <c r="H28" s="154">
        <v>5691</v>
      </c>
      <c r="I28" s="159">
        <v>6599</v>
      </c>
      <c r="J28" s="219">
        <f t="shared" si="2"/>
        <v>-5.8337726234405252E-2</v>
      </c>
      <c r="K28" s="220">
        <f t="shared" si="3"/>
        <v>-0.18790725867555691</v>
      </c>
    </row>
    <row r="29" spans="1:11" x14ac:dyDescent="0.2">
      <c r="A29" s="139" t="s">
        <v>20</v>
      </c>
      <c r="B29" s="158">
        <v>4623</v>
      </c>
      <c r="C29" s="154">
        <v>3894</v>
      </c>
      <c r="D29" s="159">
        <v>2703</v>
      </c>
      <c r="E29" s="219">
        <f t="shared" si="0"/>
        <v>0.18721109399075497</v>
      </c>
      <c r="F29" s="220">
        <f t="shared" si="1"/>
        <v>0.71032186459489455</v>
      </c>
      <c r="G29" s="158">
        <f>B29+'3'!G29</f>
        <v>4983</v>
      </c>
      <c r="H29" s="154">
        <v>4356</v>
      </c>
      <c r="I29" s="159">
        <v>3122</v>
      </c>
      <c r="J29" s="219">
        <f t="shared" si="2"/>
        <v>0.14393939393939403</v>
      </c>
      <c r="K29" s="220">
        <f t="shared" si="3"/>
        <v>0.5960922485586162</v>
      </c>
    </row>
    <row r="30" spans="1:11" x14ac:dyDescent="0.2">
      <c r="A30" s="139" t="s">
        <v>21</v>
      </c>
      <c r="B30" s="158">
        <v>384</v>
      </c>
      <c r="C30" s="154">
        <v>346</v>
      </c>
      <c r="D30" s="159">
        <v>214</v>
      </c>
      <c r="E30" s="219">
        <f t="shared" si="0"/>
        <v>0.10982658959537561</v>
      </c>
      <c r="F30" s="220">
        <f t="shared" si="1"/>
        <v>0.79439252336448596</v>
      </c>
      <c r="G30" s="158">
        <f>B30+'3'!G30</f>
        <v>1239</v>
      </c>
      <c r="H30" s="154">
        <v>1240</v>
      </c>
      <c r="I30" s="159">
        <v>704</v>
      </c>
      <c r="J30" s="219">
        <f t="shared" si="2"/>
        <v>-8.064516129032695E-4</v>
      </c>
      <c r="K30" s="220">
        <f t="shared" si="3"/>
        <v>0.75994318181818188</v>
      </c>
    </row>
    <row r="31" spans="1:11" x14ac:dyDescent="0.2">
      <c r="A31" s="140" t="s">
        <v>22</v>
      </c>
      <c r="B31" s="158">
        <v>655</v>
      </c>
      <c r="C31" s="154">
        <v>667</v>
      </c>
      <c r="D31" s="159">
        <v>333</v>
      </c>
      <c r="E31" s="219">
        <f t="shared" si="0"/>
        <v>-1.7991004497751151E-2</v>
      </c>
      <c r="F31" s="220">
        <f t="shared" si="1"/>
        <v>0.96696696696696693</v>
      </c>
      <c r="G31" s="158">
        <f>B31+'3'!G31</f>
        <v>3470</v>
      </c>
      <c r="H31" s="154">
        <v>4094.9999999999995</v>
      </c>
      <c r="I31" s="159">
        <v>5535</v>
      </c>
      <c r="J31" s="219">
        <f t="shared" si="2"/>
        <v>-0.15262515262515253</v>
      </c>
      <c r="K31" s="220">
        <f t="shared" si="3"/>
        <v>-0.37308039747064137</v>
      </c>
    </row>
    <row r="32" spans="1:11" x14ac:dyDescent="0.2">
      <c r="A32" s="140" t="s">
        <v>116</v>
      </c>
      <c r="B32" s="158">
        <v>613</v>
      </c>
      <c r="C32" s="154">
        <v>320</v>
      </c>
      <c r="D32" s="159">
        <v>123</v>
      </c>
      <c r="E32" s="219">
        <f t="shared" si="0"/>
        <v>0.91562499999999991</v>
      </c>
      <c r="F32" s="220">
        <f t="shared" si="1"/>
        <v>3.9837398373983737</v>
      </c>
      <c r="G32" s="158">
        <f>B32+'3'!G32</f>
        <v>1025</v>
      </c>
      <c r="H32" s="154">
        <v>758</v>
      </c>
      <c r="I32" s="159">
        <v>345</v>
      </c>
      <c r="J32" s="219">
        <f t="shared" si="2"/>
        <v>0.35224274406332445</v>
      </c>
      <c r="K32" s="220">
        <f t="shared" si="3"/>
        <v>1.9710144927536231</v>
      </c>
    </row>
    <row r="33" spans="1:11" x14ac:dyDescent="0.2">
      <c r="A33" s="139" t="s">
        <v>17</v>
      </c>
      <c r="B33" s="158">
        <v>3097</v>
      </c>
      <c r="C33" s="154">
        <v>3437</v>
      </c>
      <c r="D33" s="159">
        <v>1377</v>
      </c>
      <c r="E33" s="219">
        <f t="shared" si="0"/>
        <v>-9.8923479778876944E-2</v>
      </c>
      <c r="F33" s="220">
        <f t="shared" si="1"/>
        <v>1.2490922294843863</v>
      </c>
      <c r="G33" s="158">
        <f>B33+'3'!G33</f>
        <v>5779</v>
      </c>
      <c r="H33" s="154">
        <v>5563</v>
      </c>
      <c r="I33" s="159">
        <v>3809</v>
      </c>
      <c r="J33" s="219">
        <f t="shared" si="2"/>
        <v>3.8827970519503818E-2</v>
      </c>
      <c r="K33" s="220">
        <f t="shared" si="3"/>
        <v>0.5171961144657391</v>
      </c>
    </row>
    <row r="34" spans="1:11" x14ac:dyDescent="0.2">
      <c r="A34" s="141"/>
      <c r="B34" s="158"/>
      <c r="C34" s="144"/>
      <c r="D34" s="149"/>
      <c r="E34" s="219"/>
      <c r="F34" s="220"/>
      <c r="G34" s="158"/>
      <c r="H34" s="144"/>
      <c r="I34" s="149"/>
      <c r="J34" s="219"/>
      <c r="K34" s="220"/>
    </row>
    <row r="35" spans="1:11" x14ac:dyDescent="0.2">
      <c r="A35" s="139" t="s">
        <v>23</v>
      </c>
      <c r="B35" s="158">
        <f>B36+SUM(B41:B51)+B53+SUM(B62:B65)+SUM(B67:B77)</f>
        <v>174273</v>
      </c>
      <c r="C35" s="144">
        <v>224919</v>
      </c>
      <c r="D35" s="149">
        <v>186323</v>
      </c>
      <c r="E35" s="219">
        <f t="shared" si="0"/>
        <v>-0.22517439611593504</v>
      </c>
      <c r="F35" s="220">
        <f t="shared" si="1"/>
        <v>-6.4672638375294467E-2</v>
      </c>
      <c r="G35" s="158">
        <f>B35+'3'!G35</f>
        <v>525194</v>
      </c>
      <c r="H35" s="144">
        <v>658764</v>
      </c>
      <c r="I35" s="149">
        <v>545272</v>
      </c>
      <c r="J35" s="219">
        <f t="shared" si="2"/>
        <v>-0.2027584992501108</v>
      </c>
      <c r="K35" s="220">
        <f t="shared" si="3"/>
        <v>-3.6821989759239449E-2</v>
      </c>
    </row>
    <row r="36" spans="1:11" x14ac:dyDescent="0.2">
      <c r="A36" s="139" t="s">
        <v>24</v>
      </c>
      <c r="B36" s="158">
        <v>7602</v>
      </c>
      <c r="C36" s="144">
        <v>10803</v>
      </c>
      <c r="D36" s="149">
        <v>7225</v>
      </c>
      <c r="E36" s="219">
        <f t="shared" si="0"/>
        <v>-0.29630658150513745</v>
      </c>
      <c r="F36" s="220">
        <f t="shared" si="1"/>
        <v>5.2179930795847707E-2</v>
      </c>
      <c r="G36" s="158">
        <f>B36+'3'!G36</f>
        <v>23325</v>
      </c>
      <c r="H36" s="144">
        <v>35263</v>
      </c>
      <c r="I36" s="149">
        <v>26796</v>
      </c>
      <c r="J36" s="219">
        <f t="shared" si="2"/>
        <v>-0.33854181436633302</v>
      </c>
      <c r="K36" s="220">
        <f t="shared" si="3"/>
        <v>-0.12953425884460368</v>
      </c>
    </row>
    <row r="37" spans="1:11" x14ac:dyDescent="0.2">
      <c r="A37" s="139" t="s">
        <v>25</v>
      </c>
      <c r="B37" s="158">
        <v>1380</v>
      </c>
      <c r="C37" s="154">
        <v>1753</v>
      </c>
      <c r="D37" s="159">
        <v>1435</v>
      </c>
      <c r="E37" s="219">
        <f t="shared" si="0"/>
        <v>-0.21277809469480891</v>
      </c>
      <c r="F37" s="220">
        <f t="shared" si="1"/>
        <v>-3.8327526132404199E-2</v>
      </c>
      <c r="G37" s="158">
        <f>B37+'3'!G37</f>
        <v>4453</v>
      </c>
      <c r="H37" s="154">
        <v>9471</v>
      </c>
      <c r="I37" s="159">
        <v>6903</v>
      </c>
      <c r="J37" s="219">
        <f t="shared" si="2"/>
        <v>-0.5298278956815542</v>
      </c>
      <c r="K37" s="220">
        <f t="shared" si="3"/>
        <v>-0.35491815152832107</v>
      </c>
    </row>
    <row r="38" spans="1:11" x14ac:dyDescent="0.2">
      <c r="A38" s="139" t="s">
        <v>26</v>
      </c>
      <c r="B38" s="158">
        <v>3344</v>
      </c>
      <c r="C38" s="154">
        <v>3578</v>
      </c>
      <c r="D38" s="159">
        <v>2455</v>
      </c>
      <c r="E38" s="219">
        <f t="shared" si="0"/>
        <v>-6.5399664617104558E-2</v>
      </c>
      <c r="F38" s="220">
        <f t="shared" si="1"/>
        <v>0.36211812627291251</v>
      </c>
      <c r="G38" s="158">
        <f>B38+'3'!G38</f>
        <v>7888</v>
      </c>
      <c r="H38" s="154">
        <v>9789</v>
      </c>
      <c r="I38" s="159">
        <v>7544</v>
      </c>
      <c r="J38" s="219">
        <f t="shared" si="2"/>
        <v>-0.19419756869956073</v>
      </c>
      <c r="K38" s="220">
        <f t="shared" si="3"/>
        <v>4.5599151643690439E-2</v>
      </c>
    </row>
    <row r="39" spans="1:11" x14ac:dyDescent="0.2">
      <c r="A39" s="139" t="s">
        <v>27</v>
      </c>
      <c r="B39" s="158">
        <v>1099</v>
      </c>
      <c r="C39" s="154">
        <v>2028</v>
      </c>
      <c r="D39" s="159">
        <v>1337</v>
      </c>
      <c r="E39" s="219">
        <f t="shared" si="0"/>
        <v>-0.45808678500986189</v>
      </c>
      <c r="F39" s="220">
        <f t="shared" si="1"/>
        <v>-0.17801047120418845</v>
      </c>
      <c r="G39" s="158">
        <f>B39+'3'!G39</f>
        <v>4106</v>
      </c>
      <c r="H39" s="154">
        <v>5541</v>
      </c>
      <c r="I39" s="159">
        <v>5652</v>
      </c>
      <c r="J39" s="219">
        <f t="shared" si="2"/>
        <v>-0.25897852373217833</v>
      </c>
      <c r="K39" s="220">
        <f t="shared" si="3"/>
        <v>-0.27353149327671622</v>
      </c>
    </row>
    <row r="40" spans="1:11" x14ac:dyDescent="0.2">
      <c r="A40" s="139" t="s">
        <v>28</v>
      </c>
      <c r="B40" s="158">
        <v>1745</v>
      </c>
      <c r="C40" s="154">
        <v>3376</v>
      </c>
      <c r="D40" s="159">
        <v>1966</v>
      </c>
      <c r="E40" s="219">
        <f t="shared" si="0"/>
        <v>-0.48311611374407581</v>
      </c>
      <c r="F40" s="220">
        <f t="shared" si="1"/>
        <v>-0.11241098677517802</v>
      </c>
      <c r="G40" s="158">
        <f>B40+'3'!G40</f>
        <v>6750</v>
      </c>
      <c r="H40" s="154">
        <v>10292</v>
      </c>
      <c r="I40" s="159">
        <v>6626</v>
      </c>
      <c r="J40" s="219">
        <f t="shared" si="2"/>
        <v>-0.34415079673532845</v>
      </c>
      <c r="K40" s="220">
        <f t="shared" si="3"/>
        <v>1.8714156353757838E-2</v>
      </c>
    </row>
    <row r="41" spans="1:11" x14ac:dyDescent="0.2">
      <c r="A41" s="139" t="s">
        <v>29</v>
      </c>
      <c r="B41" s="158">
        <v>18419</v>
      </c>
      <c r="C41" s="154">
        <v>21335</v>
      </c>
      <c r="D41" s="159">
        <v>16454</v>
      </c>
      <c r="E41" s="219">
        <f t="shared" si="0"/>
        <v>-0.13667682212327159</v>
      </c>
      <c r="F41" s="220">
        <f t="shared" si="1"/>
        <v>0.1194238483043637</v>
      </c>
      <c r="G41" s="158">
        <f>B41+'3'!G41</f>
        <v>53949</v>
      </c>
      <c r="H41" s="154">
        <v>54293</v>
      </c>
      <c r="I41" s="159">
        <v>54272</v>
      </c>
      <c r="J41" s="219">
        <f t="shared" si="2"/>
        <v>-6.3359917484758776E-3</v>
      </c>
      <c r="K41" s="220">
        <f t="shared" si="3"/>
        <v>-5.9515035377358805E-3</v>
      </c>
    </row>
    <row r="42" spans="1:11" x14ac:dyDescent="0.2">
      <c r="A42" s="139" t="s">
        <v>30</v>
      </c>
      <c r="B42" s="158">
        <v>745</v>
      </c>
      <c r="C42" s="154">
        <v>867</v>
      </c>
      <c r="D42" s="159">
        <v>728</v>
      </c>
      <c r="E42" s="219">
        <f t="shared" si="0"/>
        <v>-0.14071510957324107</v>
      </c>
      <c r="F42" s="220">
        <f t="shared" si="1"/>
        <v>2.3351648351648269E-2</v>
      </c>
      <c r="G42" s="158">
        <f>B42+'3'!G42</f>
        <v>2446</v>
      </c>
      <c r="H42" s="154">
        <v>2673</v>
      </c>
      <c r="I42" s="159">
        <v>2409</v>
      </c>
      <c r="J42" s="219">
        <f t="shared" si="2"/>
        <v>-8.4923307145529314E-2</v>
      </c>
      <c r="K42" s="220">
        <f t="shared" si="3"/>
        <v>1.5359070153590615E-2</v>
      </c>
    </row>
    <row r="43" spans="1:11" x14ac:dyDescent="0.2">
      <c r="A43" s="139" t="s">
        <v>31</v>
      </c>
      <c r="B43" s="158">
        <v>5597</v>
      </c>
      <c r="C43" s="154">
        <v>7685</v>
      </c>
      <c r="D43" s="159">
        <v>7630</v>
      </c>
      <c r="E43" s="219">
        <f t="shared" si="0"/>
        <v>-0.27169811320754722</v>
      </c>
      <c r="F43" s="220">
        <f t="shared" si="1"/>
        <v>-0.26644823066841417</v>
      </c>
      <c r="G43" s="158">
        <f>B43+'3'!G43</f>
        <v>15275</v>
      </c>
      <c r="H43" s="154">
        <v>21690</v>
      </c>
      <c r="I43" s="159">
        <v>18645</v>
      </c>
      <c r="J43" s="219">
        <f t="shared" si="2"/>
        <v>-0.29575841401567537</v>
      </c>
      <c r="K43" s="220">
        <f t="shared" si="3"/>
        <v>-0.18074550817913648</v>
      </c>
    </row>
    <row r="44" spans="1:11" x14ac:dyDescent="0.2">
      <c r="A44" s="139" t="s">
        <v>32</v>
      </c>
      <c r="B44" s="158">
        <v>4020</v>
      </c>
      <c r="C44" s="154">
        <v>4633</v>
      </c>
      <c r="D44" s="159">
        <v>3429</v>
      </c>
      <c r="E44" s="219">
        <f t="shared" si="0"/>
        <v>-0.13231167709907188</v>
      </c>
      <c r="F44" s="220">
        <f t="shared" si="1"/>
        <v>0.17235345581802264</v>
      </c>
      <c r="G44" s="158">
        <f>B44+'3'!G44</f>
        <v>10577</v>
      </c>
      <c r="H44" s="154">
        <v>11484</v>
      </c>
      <c r="I44" s="159">
        <v>10291</v>
      </c>
      <c r="J44" s="219">
        <f t="shared" si="2"/>
        <v>-7.8979449669104862E-2</v>
      </c>
      <c r="K44" s="220">
        <f t="shared" si="3"/>
        <v>2.7791273928675642E-2</v>
      </c>
    </row>
    <row r="45" spans="1:11" x14ac:dyDescent="0.2">
      <c r="A45" s="140" t="s">
        <v>33</v>
      </c>
      <c r="B45" s="158">
        <v>32833</v>
      </c>
      <c r="C45" s="154">
        <v>38850</v>
      </c>
      <c r="D45" s="159">
        <v>26162</v>
      </c>
      <c r="E45" s="219">
        <f t="shared" si="0"/>
        <v>-0.15487773487773493</v>
      </c>
      <c r="F45" s="220">
        <f t="shared" si="1"/>
        <v>0.25498815075300052</v>
      </c>
      <c r="G45" s="158">
        <f>B45+'3'!G45</f>
        <v>85814</v>
      </c>
      <c r="H45" s="154">
        <v>92788</v>
      </c>
      <c r="I45" s="159">
        <v>78263</v>
      </c>
      <c r="J45" s="219">
        <f t="shared" si="2"/>
        <v>-7.5160581109626201E-2</v>
      </c>
      <c r="K45" s="220">
        <f t="shared" si="3"/>
        <v>9.6482373535387023E-2</v>
      </c>
    </row>
    <row r="46" spans="1:11" x14ac:dyDescent="0.2">
      <c r="A46" s="140" t="s">
        <v>34</v>
      </c>
      <c r="B46" s="158">
        <v>7932</v>
      </c>
      <c r="C46" s="154">
        <v>17116</v>
      </c>
      <c r="D46" s="159">
        <v>14593</v>
      </c>
      <c r="E46" s="219">
        <f t="shared" si="0"/>
        <v>-0.53657396587987849</v>
      </c>
      <c r="F46" s="220">
        <f t="shared" si="1"/>
        <v>-0.45645172342904128</v>
      </c>
      <c r="G46" s="158">
        <f>B46+'3'!G46</f>
        <v>27015</v>
      </c>
      <c r="H46" s="154">
        <v>43715</v>
      </c>
      <c r="I46" s="159">
        <v>35353</v>
      </c>
      <c r="J46" s="219">
        <f t="shared" si="2"/>
        <v>-0.38201990163559418</v>
      </c>
      <c r="K46" s="220">
        <f t="shared" si="3"/>
        <v>-0.23584985715497975</v>
      </c>
    </row>
    <row r="47" spans="1:11" x14ac:dyDescent="0.2">
      <c r="A47" s="139" t="s">
        <v>35</v>
      </c>
      <c r="B47" s="158">
        <v>4991</v>
      </c>
      <c r="C47" s="154">
        <v>5406</v>
      </c>
      <c r="D47" s="159">
        <v>4132</v>
      </c>
      <c r="E47" s="219">
        <f t="shared" si="0"/>
        <v>-7.6766555678875359E-2</v>
      </c>
      <c r="F47" s="220">
        <f t="shared" si="1"/>
        <v>0.20788964181994185</v>
      </c>
      <c r="G47" s="158">
        <f>B47+'3'!G47</f>
        <v>12284</v>
      </c>
      <c r="H47" s="154">
        <v>14489</v>
      </c>
      <c r="I47" s="159">
        <v>11599</v>
      </c>
      <c r="J47" s="219">
        <f t="shared" si="2"/>
        <v>-0.1521844157636828</v>
      </c>
      <c r="K47" s="220">
        <f t="shared" si="3"/>
        <v>5.905681524269335E-2</v>
      </c>
    </row>
    <row r="48" spans="1:11" x14ac:dyDescent="0.2">
      <c r="A48" s="139" t="s">
        <v>36</v>
      </c>
      <c r="B48" s="158">
        <v>13986</v>
      </c>
      <c r="C48" s="144">
        <v>22650</v>
      </c>
      <c r="D48" s="149">
        <v>14502</v>
      </c>
      <c r="E48" s="219">
        <f t="shared" si="0"/>
        <v>-0.3825165562913907</v>
      </c>
      <c r="F48" s="220">
        <f t="shared" si="1"/>
        <v>-3.5581299131154376E-2</v>
      </c>
      <c r="G48" s="158">
        <f>B48+'3'!G48</f>
        <v>50772</v>
      </c>
      <c r="H48" s="144">
        <v>68287</v>
      </c>
      <c r="I48" s="149">
        <v>50248</v>
      </c>
      <c r="J48" s="219">
        <f t="shared" si="2"/>
        <v>-0.25649098657138258</v>
      </c>
      <c r="K48" s="220">
        <f t="shared" si="3"/>
        <v>1.0428275752268679E-2</v>
      </c>
    </row>
    <row r="49" spans="1:15" x14ac:dyDescent="0.2">
      <c r="A49" s="139" t="s">
        <v>37</v>
      </c>
      <c r="B49" s="158">
        <v>2002</v>
      </c>
      <c r="C49" s="144">
        <v>3425</v>
      </c>
      <c r="D49" s="149">
        <v>2637</v>
      </c>
      <c r="E49" s="219">
        <f t="shared" si="0"/>
        <v>-0.41547445255474458</v>
      </c>
      <c r="F49" s="220">
        <f t="shared" si="1"/>
        <v>-0.24080394387561621</v>
      </c>
      <c r="G49" s="158">
        <f>B49+'3'!G49</f>
        <v>7694</v>
      </c>
      <c r="H49" s="144">
        <v>13549</v>
      </c>
      <c r="I49" s="149">
        <v>10069</v>
      </c>
      <c r="J49" s="219">
        <f t="shared" si="2"/>
        <v>-0.43213521293084356</v>
      </c>
      <c r="K49" s="220">
        <f t="shared" si="3"/>
        <v>-0.23587247988876747</v>
      </c>
    </row>
    <row r="50" spans="1:15" x14ac:dyDescent="0.2">
      <c r="A50" s="140" t="s">
        <v>38</v>
      </c>
      <c r="B50" s="158">
        <v>3613</v>
      </c>
      <c r="C50" s="144">
        <v>5174</v>
      </c>
      <c r="D50" s="149">
        <v>4222</v>
      </c>
      <c r="E50" s="219">
        <f t="shared" si="0"/>
        <v>-0.301700811751063</v>
      </c>
      <c r="F50" s="220">
        <f t="shared" si="1"/>
        <v>-0.14424443391757458</v>
      </c>
      <c r="G50" s="158">
        <f>B50+'3'!G50</f>
        <v>12377</v>
      </c>
      <c r="H50" s="144">
        <v>16751</v>
      </c>
      <c r="I50" s="149">
        <v>13588</v>
      </c>
      <c r="J50" s="219">
        <f t="shared" si="2"/>
        <v>-0.26111873917975048</v>
      </c>
      <c r="K50" s="220">
        <f t="shared" si="3"/>
        <v>-8.9122755372387452E-2</v>
      </c>
    </row>
    <row r="51" spans="1:15" x14ac:dyDescent="0.2">
      <c r="A51" s="139" t="s">
        <v>39</v>
      </c>
      <c r="B51" s="158">
        <v>610</v>
      </c>
      <c r="C51" s="154">
        <v>1002.9999999999999</v>
      </c>
      <c r="D51" s="159">
        <v>806</v>
      </c>
      <c r="E51" s="219">
        <f t="shared" si="0"/>
        <v>-0.39182452642073773</v>
      </c>
      <c r="F51" s="220">
        <f t="shared" si="1"/>
        <v>-0.24317617866004959</v>
      </c>
      <c r="G51" s="158">
        <f>B51+'3'!G51</f>
        <v>2660</v>
      </c>
      <c r="H51" s="154">
        <v>2647</v>
      </c>
      <c r="I51" s="159">
        <v>2251</v>
      </c>
      <c r="J51" s="219">
        <f t="shared" si="2"/>
        <v>4.9112202493388768E-3</v>
      </c>
      <c r="K51" s="220">
        <f t="shared" si="3"/>
        <v>0.18169702354509099</v>
      </c>
      <c r="O51" s="9">
        <v>237</v>
      </c>
    </row>
    <row r="52" spans="1:15" x14ac:dyDescent="0.2">
      <c r="A52" s="139"/>
      <c r="B52" s="158"/>
      <c r="C52" s="154"/>
      <c r="D52" s="159"/>
      <c r="E52" s="219"/>
      <c r="F52" s="220"/>
      <c r="G52" s="158"/>
      <c r="H52" s="154"/>
      <c r="I52" s="159"/>
      <c r="J52" s="219"/>
      <c r="K52" s="220"/>
    </row>
    <row r="53" spans="1:15" x14ac:dyDescent="0.2">
      <c r="A53" s="139" t="s">
        <v>40</v>
      </c>
      <c r="B53" s="158">
        <f>SUM(B54:B60)</f>
        <v>46543</v>
      </c>
      <c r="C53" s="154">
        <v>60403</v>
      </c>
      <c r="D53" s="159">
        <v>57711</v>
      </c>
      <c r="E53" s="219">
        <f t="shared" si="0"/>
        <v>-0.22945880171514665</v>
      </c>
      <c r="F53" s="220">
        <f t="shared" si="1"/>
        <v>-0.19351596749319888</v>
      </c>
      <c r="G53" s="158">
        <f>B53+'3'!G53</f>
        <v>144257</v>
      </c>
      <c r="H53" s="154">
        <v>192319</v>
      </c>
      <c r="I53" s="159">
        <v>161115</v>
      </c>
      <c r="J53" s="219">
        <f t="shared" si="2"/>
        <v>-0.24990770542692087</v>
      </c>
      <c r="K53" s="220">
        <f t="shared" si="3"/>
        <v>-0.10463333643670669</v>
      </c>
    </row>
    <row r="54" spans="1:15" x14ac:dyDescent="0.2">
      <c r="A54" s="139" t="s">
        <v>41</v>
      </c>
      <c r="B54" s="158">
        <v>33685</v>
      </c>
      <c r="C54" s="154">
        <v>47808</v>
      </c>
      <c r="D54" s="159">
        <v>44330</v>
      </c>
      <c r="E54" s="219">
        <f t="shared" si="0"/>
        <v>-0.29541080990629187</v>
      </c>
      <c r="F54" s="220">
        <f t="shared" si="1"/>
        <v>-0.24013083690503045</v>
      </c>
      <c r="G54" s="158">
        <f>B54+'3'!G54</f>
        <v>102632</v>
      </c>
      <c r="H54" s="154">
        <v>151134</v>
      </c>
      <c r="I54" s="159">
        <v>122934</v>
      </c>
      <c r="J54" s="219">
        <f t="shared" si="2"/>
        <v>-0.32092050762899149</v>
      </c>
      <c r="K54" s="220">
        <f t="shared" si="3"/>
        <v>-0.16514552524118631</v>
      </c>
    </row>
    <row r="55" spans="1:15" x14ac:dyDescent="0.2">
      <c r="A55" s="139" t="s">
        <v>42</v>
      </c>
      <c r="B55" s="158">
        <v>9609</v>
      </c>
      <c r="C55" s="154">
        <v>10202</v>
      </c>
      <c r="D55" s="159">
        <v>10782</v>
      </c>
      <c r="E55" s="219">
        <f t="shared" si="0"/>
        <v>-5.8125857674965697E-2</v>
      </c>
      <c r="F55" s="220">
        <f t="shared" si="1"/>
        <v>-0.10879243183082921</v>
      </c>
      <c r="G55" s="158">
        <f>B55+'3'!G55</f>
        <v>31520</v>
      </c>
      <c r="H55" s="154">
        <v>32922</v>
      </c>
      <c r="I55" s="159">
        <v>29950</v>
      </c>
      <c r="J55" s="219">
        <f t="shared" si="2"/>
        <v>-4.2585505133345469E-2</v>
      </c>
      <c r="K55" s="220">
        <f t="shared" si="3"/>
        <v>5.2420701168614414E-2</v>
      </c>
    </row>
    <row r="56" spans="1:15" x14ac:dyDescent="0.2">
      <c r="A56" s="139" t="s">
        <v>43</v>
      </c>
      <c r="B56" s="158">
        <v>1438</v>
      </c>
      <c r="C56" s="154">
        <v>1313</v>
      </c>
      <c r="D56" s="159">
        <v>1167</v>
      </c>
      <c r="E56" s="219">
        <f t="shared" si="0"/>
        <v>9.5201827875095235E-2</v>
      </c>
      <c r="F56" s="220">
        <f t="shared" si="1"/>
        <v>0.23221936589545833</v>
      </c>
      <c r="G56" s="158">
        <f>B56+'3'!G56</f>
        <v>4086</v>
      </c>
      <c r="H56" s="154">
        <v>4019</v>
      </c>
      <c r="I56" s="159">
        <v>3364</v>
      </c>
      <c r="J56" s="219">
        <f t="shared" si="2"/>
        <v>1.6670813635232706E-2</v>
      </c>
      <c r="K56" s="220">
        <f t="shared" si="3"/>
        <v>0.2146254458977408</v>
      </c>
    </row>
    <row r="57" spans="1:15" x14ac:dyDescent="0.2">
      <c r="A57" s="139" t="s">
        <v>44</v>
      </c>
      <c r="B57" s="158">
        <v>688</v>
      </c>
      <c r="C57" s="154">
        <v>242</v>
      </c>
      <c r="D57" s="159">
        <v>268</v>
      </c>
      <c r="E57" s="219">
        <f t="shared" si="0"/>
        <v>1.8429752066115701</v>
      </c>
      <c r="F57" s="220">
        <f t="shared" si="1"/>
        <v>1.5671641791044775</v>
      </c>
      <c r="G57" s="158">
        <f>B57+'3'!G57</f>
        <v>2069</v>
      </c>
      <c r="H57" s="154">
        <v>880</v>
      </c>
      <c r="I57" s="159">
        <v>917</v>
      </c>
      <c r="J57" s="219">
        <f t="shared" si="2"/>
        <v>1.3511363636363636</v>
      </c>
      <c r="K57" s="220">
        <f t="shared" si="3"/>
        <v>1.2562704471101416</v>
      </c>
    </row>
    <row r="58" spans="1:15" x14ac:dyDescent="0.2">
      <c r="A58" s="139" t="s">
        <v>46</v>
      </c>
      <c r="B58" s="158">
        <v>342</v>
      </c>
      <c r="C58" s="154">
        <v>260</v>
      </c>
      <c r="D58" s="159">
        <v>255</v>
      </c>
      <c r="E58" s="219">
        <f t="shared" si="0"/>
        <v>0.31538461538461537</v>
      </c>
      <c r="F58" s="220">
        <f t="shared" si="1"/>
        <v>0.34117647058823519</v>
      </c>
      <c r="G58" s="158">
        <f>B58+'3'!G58</f>
        <v>1013</v>
      </c>
      <c r="H58" s="154">
        <v>841</v>
      </c>
      <c r="I58" s="159">
        <v>907</v>
      </c>
      <c r="J58" s="219">
        <f t="shared" si="2"/>
        <v>0.20451843043995255</v>
      </c>
      <c r="K58" s="220">
        <f t="shared" si="3"/>
        <v>0.11686879823594265</v>
      </c>
    </row>
    <row r="59" spans="1:15" x14ac:dyDescent="0.2">
      <c r="A59" s="139" t="s">
        <v>109</v>
      </c>
      <c r="B59" s="158">
        <v>676</v>
      </c>
      <c r="C59" s="154">
        <v>481</v>
      </c>
      <c r="D59" s="159">
        <v>604</v>
      </c>
      <c r="E59" s="219">
        <f t="shared" si="0"/>
        <v>0.40540540540540548</v>
      </c>
      <c r="F59" s="220">
        <f t="shared" si="1"/>
        <v>0.11920529801324498</v>
      </c>
      <c r="G59" s="158">
        <f>B59+'3'!G59</f>
        <v>2498</v>
      </c>
      <c r="H59" s="154">
        <v>2033</v>
      </c>
      <c r="I59" s="159">
        <v>2065</v>
      </c>
      <c r="J59" s="219">
        <f t="shared" si="2"/>
        <v>0.2287260206591244</v>
      </c>
      <c r="K59" s="220">
        <f t="shared" si="3"/>
        <v>0.20968523002421313</v>
      </c>
    </row>
    <row r="60" spans="1:15" x14ac:dyDescent="0.2">
      <c r="A60" s="139" t="s">
        <v>49</v>
      </c>
      <c r="B60" s="158">
        <v>105</v>
      </c>
      <c r="C60" s="154">
        <v>97</v>
      </c>
      <c r="D60" s="159">
        <v>305</v>
      </c>
      <c r="E60" s="219">
        <f t="shared" si="0"/>
        <v>8.247422680412364E-2</v>
      </c>
      <c r="F60" s="220">
        <f t="shared" si="1"/>
        <v>-0.65573770491803285</v>
      </c>
      <c r="G60" s="158">
        <f>B60+'3'!G60</f>
        <v>439</v>
      </c>
      <c r="H60" s="154">
        <v>490</v>
      </c>
      <c r="I60" s="159">
        <v>978</v>
      </c>
      <c r="J60" s="219">
        <f t="shared" si="2"/>
        <v>-0.10408163265306125</v>
      </c>
      <c r="K60" s="220">
        <f t="shared" si="3"/>
        <v>-0.55112474437627812</v>
      </c>
    </row>
    <row r="61" spans="1:15" x14ac:dyDescent="0.2">
      <c r="A61" s="141"/>
      <c r="B61" s="158"/>
      <c r="C61" s="154"/>
      <c r="D61" s="159"/>
      <c r="E61" s="219"/>
      <c r="F61" s="220"/>
      <c r="G61" s="158"/>
      <c r="H61" s="154"/>
      <c r="I61" s="159"/>
      <c r="J61" s="219"/>
      <c r="K61" s="220"/>
    </row>
    <row r="62" spans="1:15" x14ac:dyDescent="0.2">
      <c r="A62" s="139" t="s">
        <v>47</v>
      </c>
      <c r="B62" s="158">
        <v>1158</v>
      </c>
      <c r="C62" s="144">
        <v>1605</v>
      </c>
      <c r="D62" s="149">
        <v>565</v>
      </c>
      <c r="E62" s="219">
        <f t="shared" si="0"/>
        <v>-0.27850467289719627</v>
      </c>
      <c r="F62" s="220">
        <f t="shared" si="1"/>
        <v>1.049557522123894</v>
      </c>
      <c r="G62" s="158">
        <f>B62+'3'!G62</f>
        <v>3256</v>
      </c>
      <c r="H62" s="144">
        <v>2961</v>
      </c>
      <c r="I62" s="149">
        <v>1476</v>
      </c>
      <c r="J62" s="219">
        <f t="shared" si="2"/>
        <v>9.9628503883822939E-2</v>
      </c>
      <c r="K62" s="220">
        <f t="shared" si="3"/>
        <v>1.205962059620596</v>
      </c>
    </row>
    <row r="63" spans="1:15" x14ac:dyDescent="0.2">
      <c r="A63" s="139" t="s">
        <v>48</v>
      </c>
      <c r="B63" s="158">
        <v>401</v>
      </c>
      <c r="C63" s="144">
        <v>358</v>
      </c>
      <c r="D63" s="149">
        <v>254</v>
      </c>
      <c r="E63" s="219">
        <f t="shared" si="0"/>
        <v>0.12011173184357538</v>
      </c>
      <c r="F63" s="220">
        <f t="shared" si="1"/>
        <v>0.57874015748031504</v>
      </c>
      <c r="G63" s="158">
        <f>B63+'3'!G63</f>
        <v>1066</v>
      </c>
      <c r="H63" s="144">
        <v>1891</v>
      </c>
      <c r="I63" s="149">
        <v>796</v>
      </c>
      <c r="J63" s="219">
        <f t="shared" si="2"/>
        <v>-0.43627710206240089</v>
      </c>
      <c r="K63" s="220">
        <f t="shared" si="3"/>
        <v>0.33919597989949746</v>
      </c>
    </row>
    <row r="64" spans="1:15" x14ac:dyDescent="0.2">
      <c r="A64" s="139" t="s">
        <v>45</v>
      </c>
      <c r="B64" s="158">
        <v>976</v>
      </c>
      <c r="C64" s="144">
        <v>1304</v>
      </c>
      <c r="D64" s="149">
        <v>686</v>
      </c>
      <c r="E64" s="219">
        <f t="shared" si="0"/>
        <v>-0.25153374233128833</v>
      </c>
      <c r="F64" s="220">
        <f t="shared" si="1"/>
        <v>0.42274052478134116</v>
      </c>
      <c r="G64" s="158">
        <f>B64+'3'!G64</f>
        <v>3415</v>
      </c>
      <c r="H64" s="144">
        <v>4330</v>
      </c>
      <c r="I64" s="149">
        <v>1633</v>
      </c>
      <c r="J64" s="219">
        <f t="shared" si="2"/>
        <v>-0.21131639722863738</v>
      </c>
      <c r="K64" s="220">
        <f t="shared" si="3"/>
        <v>1.0912431108389469</v>
      </c>
    </row>
    <row r="65" spans="1:15" x14ac:dyDescent="0.2">
      <c r="A65" s="139" t="s">
        <v>50</v>
      </c>
      <c r="B65" s="158">
        <v>553</v>
      </c>
      <c r="C65" s="154">
        <v>736</v>
      </c>
      <c r="D65" s="159">
        <v>604</v>
      </c>
      <c r="E65" s="219">
        <f t="shared" si="0"/>
        <v>-0.24864130434782605</v>
      </c>
      <c r="F65" s="220">
        <f t="shared" si="1"/>
        <v>-8.4437086092715274E-2</v>
      </c>
      <c r="G65" s="158">
        <f>B65+'3'!G65</f>
        <v>1739</v>
      </c>
      <c r="H65" s="154">
        <v>1871</v>
      </c>
      <c r="I65" s="159">
        <v>1506</v>
      </c>
      <c r="J65" s="219">
        <f t="shared" si="2"/>
        <v>-7.0550507749866376E-2</v>
      </c>
      <c r="K65" s="220">
        <f t="shared" si="3"/>
        <v>0.15471447543160699</v>
      </c>
    </row>
    <row r="66" spans="1:15" x14ac:dyDescent="0.2">
      <c r="A66" s="141"/>
      <c r="B66" s="158"/>
      <c r="C66" s="154"/>
      <c r="D66" s="159"/>
      <c r="E66" s="219"/>
      <c r="F66" s="220"/>
      <c r="G66" s="158"/>
      <c r="H66" s="154"/>
      <c r="I66" s="159"/>
      <c r="J66" s="219"/>
      <c r="K66" s="220"/>
    </row>
    <row r="67" spans="1:15" x14ac:dyDescent="0.2">
      <c r="A67" s="139" t="s">
        <v>51</v>
      </c>
      <c r="B67" s="158">
        <v>8274</v>
      </c>
      <c r="C67" s="154">
        <v>7058</v>
      </c>
      <c r="D67" s="159">
        <v>10866</v>
      </c>
      <c r="E67" s="219">
        <f t="shared" si="0"/>
        <v>0.17228676678945876</v>
      </c>
      <c r="F67" s="220">
        <f t="shared" si="1"/>
        <v>-0.23854224185532857</v>
      </c>
      <c r="G67" s="158">
        <f>B67+'3'!G67</f>
        <v>26413</v>
      </c>
      <c r="H67" s="154">
        <v>30296</v>
      </c>
      <c r="I67" s="159">
        <v>28816</v>
      </c>
      <c r="J67" s="219">
        <f t="shared" si="2"/>
        <v>-0.12816873514655402</v>
      </c>
      <c r="K67" s="220">
        <f t="shared" si="3"/>
        <v>-8.3391171571349232E-2</v>
      </c>
    </row>
    <row r="68" spans="1:15" x14ac:dyDescent="0.2">
      <c r="A68" s="139" t="s">
        <v>52</v>
      </c>
      <c r="B68" s="158">
        <v>1391</v>
      </c>
      <c r="C68" s="154">
        <v>1433</v>
      </c>
      <c r="D68" s="159">
        <v>1276</v>
      </c>
      <c r="E68" s="219">
        <f t="shared" si="0"/>
        <v>-2.9309141660851412E-2</v>
      </c>
      <c r="F68" s="220">
        <f t="shared" si="1"/>
        <v>9.0125391849529723E-2</v>
      </c>
      <c r="G68" s="158">
        <f>B68+'3'!G68</f>
        <v>5375</v>
      </c>
      <c r="H68" s="154">
        <v>5743</v>
      </c>
      <c r="I68" s="159">
        <v>4471</v>
      </c>
      <c r="J68" s="219">
        <f t="shared" si="2"/>
        <v>-6.4078008009751053E-2</v>
      </c>
      <c r="K68" s="220">
        <f t="shared" si="3"/>
        <v>0.20219190337732051</v>
      </c>
    </row>
    <row r="69" spans="1:15" x14ac:dyDescent="0.2">
      <c r="A69" s="139" t="s">
        <v>53</v>
      </c>
      <c r="B69" s="158">
        <v>278</v>
      </c>
      <c r="C69" s="154">
        <v>414</v>
      </c>
      <c r="D69" s="159">
        <v>504</v>
      </c>
      <c r="E69" s="219">
        <f t="shared" si="0"/>
        <v>-0.32850241545893721</v>
      </c>
      <c r="F69" s="220">
        <f t="shared" si="1"/>
        <v>-0.44841269841269837</v>
      </c>
      <c r="G69" s="158">
        <f>B69+'3'!G69</f>
        <v>1179</v>
      </c>
      <c r="H69" s="154">
        <v>2137</v>
      </c>
      <c r="I69" s="159">
        <f>D69+[2]מרץ!H69</f>
        <v>1614</v>
      </c>
      <c r="J69" s="219">
        <f t="shared" si="2"/>
        <v>-0.44829199812821707</v>
      </c>
      <c r="K69" s="220">
        <f t="shared" si="3"/>
        <v>-0.26951672862453535</v>
      </c>
    </row>
    <row r="70" spans="1:15" x14ac:dyDescent="0.2">
      <c r="A70" s="139" t="s">
        <v>105</v>
      </c>
      <c r="B70" s="158">
        <v>305</v>
      </c>
      <c r="C70" s="154">
        <v>438</v>
      </c>
      <c r="D70" s="159">
        <v>221</v>
      </c>
      <c r="E70" s="219">
        <f t="shared" ref="E70:E96" si="4">B70/C70-1</f>
        <v>-0.30365296803652964</v>
      </c>
      <c r="F70" s="220">
        <f t="shared" ref="F70:F96" si="5">B70/D70-1</f>
        <v>0.38009049773755654</v>
      </c>
      <c r="G70" s="158">
        <f>B70+'3'!G70</f>
        <v>922</v>
      </c>
      <c r="H70" s="154">
        <v>1259</v>
      </c>
      <c r="I70" s="159">
        <f>D70+[2]מרץ!H70</f>
        <v>822</v>
      </c>
      <c r="J70" s="219">
        <f t="shared" ref="J70:J96" si="6">G70/H70-1</f>
        <v>-0.26767275615567909</v>
      </c>
      <c r="K70" s="220">
        <f t="shared" ref="K70:K96" si="7">G70/I70-1</f>
        <v>0.12165450121654509</v>
      </c>
    </row>
    <row r="71" spans="1:15" x14ac:dyDescent="0.2">
      <c r="A71" s="139" t="s">
        <v>108</v>
      </c>
      <c r="B71" s="158">
        <v>689</v>
      </c>
      <c r="C71" s="154">
        <v>831</v>
      </c>
      <c r="D71" s="159">
        <v>613</v>
      </c>
      <c r="E71" s="219">
        <f t="shared" si="4"/>
        <v>-0.1708784596871239</v>
      </c>
      <c r="F71" s="220">
        <f t="shared" si="5"/>
        <v>0.12398042414355626</v>
      </c>
      <c r="G71" s="158">
        <f>B71+'3'!G71</f>
        <v>1907</v>
      </c>
      <c r="H71" s="154">
        <v>1989</v>
      </c>
      <c r="I71" s="159">
        <f>D71+[2]מרץ!H71</f>
        <v>1382</v>
      </c>
      <c r="J71" s="219">
        <f t="shared" si="6"/>
        <v>-4.1226747109100015E-2</v>
      </c>
      <c r="K71" s="220">
        <f t="shared" si="7"/>
        <v>0.37988422575976855</v>
      </c>
    </row>
    <row r="72" spans="1:15" x14ac:dyDescent="0.2">
      <c r="A72" s="139" t="s">
        <v>54</v>
      </c>
      <c r="B72" s="158">
        <v>5185</v>
      </c>
      <c r="C72" s="154">
        <v>5858</v>
      </c>
      <c r="D72" s="159">
        <v>3968</v>
      </c>
      <c r="E72" s="219">
        <f t="shared" si="4"/>
        <v>-0.11488562649368383</v>
      </c>
      <c r="F72" s="220">
        <f t="shared" si="5"/>
        <v>0.30670362903225801</v>
      </c>
      <c r="G72" s="158">
        <f>B72+'3'!G72</f>
        <v>14508</v>
      </c>
      <c r="H72" s="154">
        <v>17289</v>
      </c>
      <c r="I72" s="159">
        <v>10203</v>
      </c>
      <c r="J72" s="219">
        <f t="shared" si="6"/>
        <v>-0.16085372201978132</v>
      </c>
      <c r="K72" s="220">
        <f t="shared" si="7"/>
        <v>0.4219347250808585</v>
      </c>
    </row>
    <row r="73" spans="1:15" x14ac:dyDescent="0.2">
      <c r="A73" s="139" t="s">
        <v>55</v>
      </c>
      <c r="B73" s="158">
        <v>1076</v>
      </c>
      <c r="C73" s="154">
        <v>977</v>
      </c>
      <c r="D73" s="159">
        <v>880</v>
      </c>
      <c r="E73" s="219">
        <f t="shared" si="4"/>
        <v>0.10133060388945747</v>
      </c>
      <c r="F73" s="220">
        <f t="shared" si="5"/>
        <v>0.22272727272727266</v>
      </c>
      <c r="G73" s="158">
        <f>B73+'3'!G73</f>
        <v>2843</v>
      </c>
      <c r="H73" s="154">
        <v>2567</v>
      </c>
      <c r="I73" s="159">
        <v>1915</v>
      </c>
      <c r="J73" s="219">
        <f t="shared" si="6"/>
        <v>0.10751850409037789</v>
      </c>
      <c r="K73" s="220">
        <f t="shared" si="7"/>
        <v>0.48459530026109654</v>
      </c>
    </row>
    <row r="74" spans="1:15" x14ac:dyDescent="0.2">
      <c r="A74" s="139" t="s">
        <v>56</v>
      </c>
      <c r="B74" s="158">
        <v>1266</v>
      </c>
      <c r="C74" s="154">
        <v>2263</v>
      </c>
      <c r="D74" s="159">
        <v>1630</v>
      </c>
      <c r="E74" s="219">
        <f t="shared" si="4"/>
        <v>-0.44056562085726914</v>
      </c>
      <c r="F74" s="220">
        <f t="shared" si="5"/>
        <v>-0.22331288343558287</v>
      </c>
      <c r="G74" s="158">
        <f>B74+'3'!G74</f>
        <v>4295</v>
      </c>
      <c r="H74" s="154">
        <v>6314</v>
      </c>
      <c r="I74" s="159">
        <v>5312</v>
      </c>
      <c r="J74" s="219">
        <f t="shared" si="6"/>
        <v>-0.31976560025340517</v>
      </c>
      <c r="K74" s="220">
        <f t="shared" si="7"/>
        <v>-0.19145331325301207</v>
      </c>
    </row>
    <row r="75" spans="1:15" x14ac:dyDescent="0.2">
      <c r="A75" s="139" t="s">
        <v>57</v>
      </c>
      <c r="B75" s="158">
        <v>1189</v>
      </c>
      <c r="C75" s="154">
        <v>1124</v>
      </c>
      <c r="D75" s="159">
        <v>1363</v>
      </c>
      <c r="E75" s="219">
        <f t="shared" si="4"/>
        <v>5.7829181494661874E-2</v>
      </c>
      <c r="F75" s="220">
        <f t="shared" si="5"/>
        <v>-0.12765957446808507</v>
      </c>
      <c r="G75" s="158">
        <f>B75+'3'!G75</f>
        <v>3352</v>
      </c>
      <c r="H75" s="154">
        <v>4142</v>
      </c>
      <c r="I75" s="159">
        <v>3503</v>
      </c>
      <c r="J75" s="219">
        <f t="shared" si="6"/>
        <v>-0.19072911636890388</v>
      </c>
      <c r="K75" s="220">
        <f t="shared" si="7"/>
        <v>-4.3105909220668037E-2</v>
      </c>
      <c r="O75" s="9">
        <v>8839</v>
      </c>
    </row>
    <row r="76" spans="1:15" x14ac:dyDescent="0.2">
      <c r="A76" s="139" t="s">
        <v>58</v>
      </c>
      <c r="B76" s="158">
        <v>2117</v>
      </c>
      <c r="C76" s="144">
        <v>2222</v>
      </c>
      <c r="D76" s="149">
        <v>2076</v>
      </c>
      <c r="E76" s="219">
        <f t="shared" si="4"/>
        <v>-4.7254725472547277E-2</v>
      </c>
      <c r="F76" s="220">
        <f t="shared" si="5"/>
        <v>1.9749518304431612E-2</v>
      </c>
      <c r="G76" s="158">
        <f>B76+'3'!G76</f>
        <v>5165</v>
      </c>
      <c r="H76" s="144">
        <v>6169</v>
      </c>
      <c r="I76" s="149">
        <v>5208</v>
      </c>
      <c r="J76" s="219">
        <f t="shared" si="6"/>
        <v>-0.16274923002107311</v>
      </c>
      <c r="K76" s="220">
        <f t="shared" si="7"/>
        <v>-8.2565284178187648E-3</v>
      </c>
    </row>
    <row r="77" spans="1:15" x14ac:dyDescent="0.2">
      <c r="A77" s="139" t="s">
        <v>59</v>
      </c>
      <c r="B77" s="158">
        <f>285+237</f>
        <v>522</v>
      </c>
      <c r="C77" s="144">
        <v>553</v>
      </c>
      <c r="D77" s="149">
        <v>586</v>
      </c>
      <c r="E77" s="219">
        <f t="shared" si="4"/>
        <v>-5.6057866184448413E-2</v>
      </c>
      <c r="F77" s="220">
        <f t="shared" si="5"/>
        <v>-0.10921501706484638</v>
      </c>
      <c r="G77" s="158">
        <f>B77+'3'!G77</f>
        <v>1343</v>
      </c>
      <c r="H77" s="144">
        <v>2008</v>
      </c>
      <c r="I77" s="149">
        <v>1716</v>
      </c>
      <c r="J77" s="219">
        <f t="shared" si="6"/>
        <v>-0.33117529880478092</v>
      </c>
      <c r="K77" s="220">
        <f t="shared" si="7"/>
        <v>-0.21736596736596736</v>
      </c>
    </row>
    <row r="78" spans="1:15" x14ac:dyDescent="0.2">
      <c r="A78" s="139"/>
      <c r="B78" s="158"/>
      <c r="C78" s="144"/>
      <c r="D78" s="149"/>
      <c r="E78" s="219"/>
      <c r="F78" s="220"/>
      <c r="G78" s="158"/>
      <c r="H78" s="144"/>
      <c r="I78" s="149"/>
      <c r="J78" s="219"/>
      <c r="K78" s="220"/>
    </row>
    <row r="79" spans="1:15" x14ac:dyDescent="0.2">
      <c r="A79" s="139" t="s">
        <v>60</v>
      </c>
      <c r="B79" s="158">
        <f>SUM(B80:B83)</f>
        <v>73703</v>
      </c>
      <c r="C79" s="154">
        <v>76727</v>
      </c>
      <c r="D79" s="159">
        <v>74781</v>
      </c>
      <c r="E79" s="219">
        <f t="shared" si="4"/>
        <v>-3.9412462366572365E-2</v>
      </c>
      <c r="F79" s="220">
        <f t="shared" si="5"/>
        <v>-1.4415426378358132E-2</v>
      </c>
      <c r="G79" s="158">
        <f>B79+'3'!G79</f>
        <v>244793</v>
      </c>
      <c r="H79" s="154">
        <v>262839</v>
      </c>
      <c r="I79" s="159">
        <v>242812</v>
      </c>
      <c r="J79" s="219">
        <f t="shared" si="6"/>
        <v>-6.865799976411413E-2</v>
      </c>
      <c r="K79" s="220">
        <f t="shared" si="7"/>
        <v>8.1585753587136711E-3</v>
      </c>
    </row>
    <row r="80" spans="1:15" x14ac:dyDescent="0.2">
      <c r="A80" s="139" t="s">
        <v>61</v>
      </c>
      <c r="B80" s="158">
        <v>56137</v>
      </c>
      <c r="C80" s="154">
        <v>57795</v>
      </c>
      <c r="D80" s="159">
        <v>56061</v>
      </c>
      <c r="E80" s="219">
        <f t="shared" si="4"/>
        <v>-2.8687602733800555E-2</v>
      </c>
      <c r="F80" s="220">
        <f t="shared" si="5"/>
        <v>1.3556661493729916E-3</v>
      </c>
      <c r="G80" s="158">
        <f>B80+'3'!G80</f>
        <v>187224</v>
      </c>
      <c r="H80" s="154">
        <v>201494</v>
      </c>
      <c r="I80" s="159">
        <v>185063</v>
      </c>
      <c r="J80" s="219">
        <f t="shared" si="6"/>
        <v>-7.0820967373718346E-2</v>
      </c>
      <c r="K80" s="220">
        <f t="shared" si="7"/>
        <v>1.1677104553584394E-2</v>
      </c>
    </row>
    <row r="81" spans="1:11" x14ac:dyDescent="0.2">
      <c r="A81" s="139" t="s">
        <v>62</v>
      </c>
      <c r="B81" s="158">
        <v>6185</v>
      </c>
      <c r="C81" s="154">
        <v>6294</v>
      </c>
      <c r="D81" s="159">
        <v>6770</v>
      </c>
      <c r="E81" s="219">
        <f t="shared" si="4"/>
        <v>-1.7318080711788975E-2</v>
      </c>
      <c r="F81" s="220">
        <f t="shared" si="5"/>
        <v>-8.6410635155096061E-2</v>
      </c>
      <c r="G81" s="158">
        <f>B81+'3'!G81</f>
        <v>18742</v>
      </c>
      <c r="H81" s="154">
        <v>20382</v>
      </c>
      <c r="I81" s="159">
        <v>18879</v>
      </c>
      <c r="J81" s="219">
        <f t="shared" si="6"/>
        <v>-8.0463153763124295E-2</v>
      </c>
      <c r="K81" s="220">
        <f t="shared" si="7"/>
        <v>-7.2567402934476943E-3</v>
      </c>
    </row>
    <row r="82" spans="1:11" x14ac:dyDescent="0.2">
      <c r="A82" s="139" t="s">
        <v>63</v>
      </c>
      <c r="B82" s="158">
        <v>2542</v>
      </c>
      <c r="C82" s="154">
        <v>2487</v>
      </c>
      <c r="D82" s="159">
        <v>1790</v>
      </c>
      <c r="E82" s="219">
        <f t="shared" si="4"/>
        <v>2.2114997989545637E-2</v>
      </c>
      <c r="F82" s="220">
        <f t="shared" si="5"/>
        <v>0.42011173184357542</v>
      </c>
      <c r="G82" s="158">
        <f>B82+'3'!G82</f>
        <v>6081</v>
      </c>
      <c r="H82" s="154">
        <v>5629</v>
      </c>
      <c r="I82" s="159">
        <v>5049</v>
      </c>
      <c r="J82" s="219">
        <f t="shared" si="6"/>
        <v>8.0298454432403688E-2</v>
      </c>
      <c r="K82" s="220">
        <f t="shared" si="7"/>
        <v>0.20439691027926332</v>
      </c>
    </row>
    <row r="83" spans="1:11" x14ac:dyDescent="0.2">
      <c r="A83" s="139" t="s">
        <v>64</v>
      </c>
      <c r="B83" s="158">
        <v>8839</v>
      </c>
      <c r="C83" s="154">
        <v>10151</v>
      </c>
      <c r="D83" s="159">
        <v>10160</v>
      </c>
      <c r="E83" s="219">
        <f t="shared" si="4"/>
        <v>-0.12924834991626444</v>
      </c>
      <c r="F83" s="220">
        <f t="shared" si="5"/>
        <v>-0.13001968503937011</v>
      </c>
      <c r="G83" s="158">
        <f>B83+'3'!G83</f>
        <v>32746</v>
      </c>
      <c r="H83" s="154">
        <v>35334</v>
      </c>
      <c r="I83" s="159">
        <v>33821</v>
      </c>
      <c r="J83" s="219">
        <f t="shared" si="6"/>
        <v>-7.3243901058470562E-2</v>
      </c>
      <c r="K83" s="220">
        <f t="shared" si="7"/>
        <v>-3.1784985659797149E-2</v>
      </c>
    </row>
    <row r="84" spans="1:11" x14ac:dyDescent="0.2">
      <c r="A84" s="139" t="s">
        <v>65</v>
      </c>
      <c r="B84" s="158">
        <v>233</v>
      </c>
      <c r="C84" s="154">
        <v>323</v>
      </c>
      <c r="D84" s="159">
        <v>138</v>
      </c>
      <c r="E84" s="219">
        <f t="shared" si="4"/>
        <v>-0.27863777089783281</v>
      </c>
      <c r="F84" s="220">
        <f t="shared" si="5"/>
        <v>0.68840579710144922</v>
      </c>
      <c r="G84" s="158">
        <f>B84+'3'!G84</f>
        <v>887</v>
      </c>
      <c r="H84" s="154">
        <v>920</v>
      </c>
      <c r="I84" s="159">
        <v>783</v>
      </c>
      <c r="J84" s="219">
        <f t="shared" si="6"/>
        <v>-3.5869565217391264E-2</v>
      </c>
      <c r="K84" s="220">
        <f t="shared" si="7"/>
        <v>0.13282247765006394</v>
      </c>
    </row>
    <row r="85" spans="1:11" x14ac:dyDescent="0.2">
      <c r="A85" s="139" t="s">
        <v>66</v>
      </c>
      <c r="B85" s="158">
        <v>2170</v>
      </c>
      <c r="C85" s="154">
        <v>2660</v>
      </c>
      <c r="D85" s="159">
        <v>2426</v>
      </c>
      <c r="E85" s="219">
        <f t="shared" si="4"/>
        <v>-0.18421052631578949</v>
      </c>
      <c r="F85" s="220">
        <f t="shared" si="5"/>
        <v>-0.10552349546578732</v>
      </c>
      <c r="G85" s="158">
        <f>B85+'3'!G85</f>
        <v>8922</v>
      </c>
      <c r="H85" s="154">
        <v>9978</v>
      </c>
      <c r="I85" s="159">
        <v>9415</v>
      </c>
      <c r="J85" s="219">
        <f t="shared" si="6"/>
        <v>-0.105832832230908</v>
      </c>
      <c r="K85" s="220">
        <f t="shared" si="7"/>
        <v>-5.2363250132766881E-2</v>
      </c>
    </row>
    <row r="86" spans="1:11" x14ac:dyDescent="0.2">
      <c r="A86" s="139" t="s">
        <v>67</v>
      </c>
      <c r="B86" s="158">
        <v>3913</v>
      </c>
      <c r="C86" s="154">
        <v>4191</v>
      </c>
      <c r="D86" s="159">
        <v>4881</v>
      </c>
      <c r="E86" s="219">
        <f t="shared" si="4"/>
        <v>-6.6332617513719883E-2</v>
      </c>
      <c r="F86" s="220">
        <f t="shared" si="5"/>
        <v>-0.19832001639008401</v>
      </c>
      <c r="G86" s="158">
        <f>B86+'3'!G86</f>
        <v>13838</v>
      </c>
      <c r="H86" s="154">
        <v>14281</v>
      </c>
      <c r="I86" s="159">
        <v>13767</v>
      </c>
      <c r="J86" s="219">
        <f t="shared" si="6"/>
        <v>-3.102023667810383E-2</v>
      </c>
      <c r="K86" s="220">
        <f t="shared" si="7"/>
        <v>5.1572601147671371E-3</v>
      </c>
    </row>
    <row r="87" spans="1:11" x14ac:dyDescent="0.2">
      <c r="A87" s="139" t="s">
        <v>68</v>
      </c>
      <c r="B87" s="158">
        <v>367</v>
      </c>
      <c r="C87" s="154">
        <v>503</v>
      </c>
      <c r="D87" s="159">
        <v>411</v>
      </c>
      <c r="E87" s="219">
        <f t="shared" si="4"/>
        <v>-0.27037773359840955</v>
      </c>
      <c r="F87" s="220">
        <f t="shared" si="5"/>
        <v>-0.10705596107055959</v>
      </c>
      <c r="G87" s="158">
        <f>B87+'3'!G87</f>
        <v>2047</v>
      </c>
      <c r="H87" s="154">
        <v>2209</v>
      </c>
      <c r="I87" s="159">
        <v>1842</v>
      </c>
      <c r="J87" s="219">
        <f t="shared" si="6"/>
        <v>-7.3336351290176571E-2</v>
      </c>
      <c r="K87" s="220">
        <f t="shared" si="7"/>
        <v>0.11129207383279049</v>
      </c>
    </row>
    <row r="88" spans="1:11" x14ac:dyDescent="0.2">
      <c r="A88" s="139" t="s">
        <v>69</v>
      </c>
      <c r="B88" s="158">
        <v>677</v>
      </c>
      <c r="C88" s="154">
        <v>968</v>
      </c>
      <c r="D88" s="159">
        <v>676</v>
      </c>
      <c r="E88" s="219">
        <f t="shared" si="4"/>
        <v>-0.30061983471074383</v>
      </c>
      <c r="F88" s="220">
        <f t="shared" si="5"/>
        <v>1.4792899408284654E-3</v>
      </c>
      <c r="G88" s="158">
        <f>B88+'3'!G88</f>
        <v>2188</v>
      </c>
      <c r="H88" s="154">
        <v>2489</v>
      </c>
      <c r="I88" s="159">
        <v>2468</v>
      </c>
      <c r="J88" s="219">
        <f t="shared" si="6"/>
        <v>-0.12093210124548015</v>
      </c>
      <c r="K88" s="220">
        <f t="shared" si="7"/>
        <v>-0.11345218800648293</v>
      </c>
    </row>
    <row r="89" spans="1:11" x14ac:dyDescent="0.2">
      <c r="A89" s="139" t="s">
        <v>70</v>
      </c>
      <c r="B89" s="158">
        <v>83</v>
      </c>
      <c r="C89" s="154">
        <v>208</v>
      </c>
      <c r="D89" s="159">
        <v>278</v>
      </c>
      <c r="E89" s="219">
        <f t="shared" si="4"/>
        <v>-0.60096153846153844</v>
      </c>
      <c r="F89" s="220">
        <f t="shared" si="5"/>
        <v>-0.70143884892086339</v>
      </c>
      <c r="G89" s="158">
        <f>B89+'3'!G89</f>
        <v>285</v>
      </c>
      <c r="H89" s="154">
        <v>744</v>
      </c>
      <c r="I89" s="159">
        <v>715</v>
      </c>
      <c r="J89" s="219">
        <f t="shared" si="6"/>
        <v>-0.61693548387096775</v>
      </c>
      <c r="K89" s="220">
        <f t="shared" si="7"/>
        <v>-0.60139860139860146</v>
      </c>
    </row>
    <row r="90" spans="1:11" x14ac:dyDescent="0.2">
      <c r="A90" s="139"/>
      <c r="B90" s="158"/>
      <c r="C90" s="144"/>
      <c r="D90" s="149"/>
      <c r="E90" s="219"/>
      <c r="F90" s="220"/>
      <c r="G90" s="158"/>
      <c r="H90" s="144"/>
      <c r="I90" s="149"/>
      <c r="J90" s="219"/>
      <c r="K90" s="220"/>
    </row>
    <row r="91" spans="1:11" x14ac:dyDescent="0.2">
      <c r="A91" s="139" t="s">
        <v>71</v>
      </c>
      <c r="B91" s="158">
        <f>SUM(B92:B94)</f>
        <v>3229</v>
      </c>
      <c r="C91" s="144">
        <v>4389</v>
      </c>
      <c r="D91" s="149">
        <v>3639</v>
      </c>
      <c r="E91" s="219">
        <f t="shared" si="4"/>
        <v>-0.26429710640236959</v>
      </c>
      <c r="F91" s="220">
        <f t="shared" si="5"/>
        <v>-0.11266831547128331</v>
      </c>
      <c r="G91" s="158">
        <f>B91+'3'!G91</f>
        <v>8918</v>
      </c>
      <c r="H91" s="144">
        <v>10603</v>
      </c>
      <c r="I91" s="149">
        <v>9927</v>
      </c>
      <c r="J91" s="219">
        <f t="shared" si="6"/>
        <v>-0.15891728756012446</v>
      </c>
      <c r="K91" s="220">
        <f t="shared" si="7"/>
        <v>-0.10164198650146061</v>
      </c>
    </row>
    <row r="92" spans="1:11" x14ac:dyDescent="0.2">
      <c r="A92" s="139" t="s">
        <v>72</v>
      </c>
      <c r="B92" s="158">
        <v>2787</v>
      </c>
      <c r="C92" s="144">
        <v>3832</v>
      </c>
      <c r="D92" s="149">
        <v>3146</v>
      </c>
      <c r="E92" s="219">
        <f t="shared" si="4"/>
        <v>-0.27270354906054284</v>
      </c>
      <c r="F92" s="220">
        <f t="shared" si="5"/>
        <v>-0.11411315956770507</v>
      </c>
      <c r="G92" s="158">
        <f>B92+'3'!G92</f>
        <v>7716</v>
      </c>
      <c r="H92" s="144">
        <v>9081</v>
      </c>
      <c r="I92" s="149">
        <v>8645</v>
      </c>
      <c r="J92" s="219">
        <f t="shared" si="6"/>
        <v>-0.15031384208787579</v>
      </c>
      <c r="K92" s="220">
        <f t="shared" si="7"/>
        <v>-0.10746096009253903</v>
      </c>
    </row>
    <row r="93" spans="1:11" x14ac:dyDescent="0.2">
      <c r="A93" s="139" t="s">
        <v>73</v>
      </c>
      <c r="B93" s="158">
        <v>356</v>
      </c>
      <c r="C93" s="154">
        <v>419</v>
      </c>
      <c r="D93" s="159">
        <v>371</v>
      </c>
      <c r="E93" s="219">
        <f t="shared" si="4"/>
        <v>-0.15035799522673032</v>
      </c>
      <c r="F93" s="220">
        <f t="shared" si="5"/>
        <v>-4.0431266846361225E-2</v>
      </c>
      <c r="G93" s="158">
        <f>B93+'3'!G93</f>
        <v>973</v>
      </c>
      <c r="H93" s="154">
        <v>1212</v>
      </c>
      <c r="I93" s="159">
        <v>1044</v>
      </c>
      <c r="J93" s="219">
        <f t="shared" si="6"/>
        <v>-0.19719471947194722</v>
      </c>
      <c r="K93" s="220">
        <f t="shared" si="7"/>
        <v>-6.8007662835249061E-2</v>
      </c>
    </row>
    <row r="94" spans="1:11" x14ac:dyDescent="0.2">
      <c r="A94" s="139" t="s">
        <v>17</v>
      </c>
      <c r="B94" s="158">
        <v>86</v>
      </c>
      <c r="C94" s="154">
        <v>138</v>
      </c>
      <c r="D94" s="159">
        <v>122</v>
      </c>
      <c r="E94" s="219">
        <f t="shared" si="4"/>
        <v>-0.37681159420289856</v>
      </c>
      <c r="F94" s="220">
        <f t="shared" si="5"/>
        <v>-0.29508196721311475</v>
      </c>
      <c r="G94" s="158">
        <f>B94+'3'!G94</f>
        <v>229</v>
      </c>
      <c r="H94" s="154">
        <v>310</v>
      </c>
      <c r="I94" s="159">
        <v>238</v>
      </c>
      <c r="J94" s="219">
        <f t="shared" si="6"/>
        <v>-0.26129032258064511</v>
      </c>
      <c r="K94" s="220">
        <f t="shared" si="7"/>
        <v>-3.7815126050420145E-2</v>
      </c>
    </row>
    <row r="95" spans="1:11" x14ac:dyDescent="0.2">
      <c r="A95" s="139"/>
      <c r="B95" s="158"/>
      <c r="C95" s="154"/>
      <c r="D95" s="159"/>
      <c r="E95" s="219"/>
      <c r="F95" s="220"/>
      <c r="G95" s="158"/>
      <c r="H95" s="154"/>
      <c r="I95" s="159"/>
      <c r="J95" s="219"/>
      <c r="K95" s="220"/>
    </row>
    <row r="96" spans="1:11" ht="13.5" thickBot="1" x14ac:dyDescent="0.25">
      <c r="A96" s="142" t="s">
        <v>74</v>
      </c>
      <c r="B96" s="160">
        <v>864</v>
      </c>
      <c r="C96" s="161">
        <v>2901</v>
      </c>
      <c r="D96" s="162">
        <v>1296</v>
      </c>
      <c r="E96" s="221">
        <f t="shared" si="4"/>
        <v>-0.70217166494312311</v>
      </c>
      <c r="F96" s="222">
        <f t="shared" si="5"/>
        <v>-0.33333333333333337</v>
      </c>
      <c r="G96" s="160">
        <f>B96+'3'!G96</f>
        <v>3650</v>
      </c>
      <c r="H96" s="161">
        <v>6395</v>
      </c>
      <c r="I96" s="162">
        <v>4059</v>
      </c>
      <c r="J96" s="221">
        <f t="shared" si="6"/>
        <v>-0.42924159499609071</v>
      </c>
      <c r="K96" s="222">
        <f t="shared" si="7"/>
        <v>-0.1007637349100764</v>
      </c>
    </row>
    <row r="102" spans="2:2" x14ac:dyDescent="0.2">
      <c r="B102" s="112"/>
    </row>
  </sheetData>
  <mergeCells count="4">
    <mergeCell ref="B3:D3"/>
    <mergeCell ref="E3:F3"/>
    <mergeCell ref="G3:I3"/>
    <mergeCell ref="J3:K3"/>
  </mergeCells>
  <conditionalFormatting sqref="E5:F96">
    <cfRule type="cellIs" dxfId="33" priority="3" operator="lessThan">
      <formula>0</formula>
    </cfRule>
    <cfRule type="cellIs" dxfId="32" priority="4" operator="greaterThan">
      <formula>0</formula>
    </cfRule>
  </conditionalFormatting>
  <conditionalFormatting sqref="J5:K96">
    <cfRule type="cellIs" dxfId="31" priority="1" operator="lessThan">
      <formula>0</formula>
    </cfRule>
    <cfRule type="cellIs" dxfId="30" priority="2" operator="greaterThan">
      <formula>0</formula>
    </cfRule>
  </conditionalFormatting>
  <pageMargins left="0.7" right="0.7" top="0.75" bottom="0.75" header="0.3" footer="0.3"/>
  <pageSetup paperSize="9" scale="60" orientation="portrait" r:id="rId1"/>
  <colBreaks count="1" manualBreakCount="1">
    <brk id="11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6"/>
  <sheetViews>
    <sheetView zoomScaleNormal="100" workbookViewId="0">
      <selection activeCell="J5" sqref="J5:K96"/>
    </sheetView>
  </sheetViews>
  <sheetFormatPr defaultColWidth="9" defaultRowHeight="12.75" x14ac:dyDescent="0.2"/>
  <cols>
    <col min="1" max="1" width="21.875" style="46" customWidth="1"/>
    <col min="2" max="4" width="6.625" style="46" bestFit="1" customWidth="1"/>
    <col min="5" max="6" width="6.625" style="9" bestFit="1" customWidth="1"/>
    <col min="7" max="9" width="8" style="9" bestFit="1" customWidth="1"/>
    <col min="10" max="11" width="6.625" style="9" bestFit="1" customWidth="1"/>
    <col min="12" max="16384" width="9" style="9"/>
  </cols>
  <sheetData>
    <row r="1" spans="1:11" x14ac:dyDescent="0.2">
      <c r="A1" s="46" t="s">
        <v>111</v>
      </c>
    </row>
    <row r="2" spans="1:11" ht="13.5" thickBot="1" x14ac:dyDescent="0.25">
      <c r="C2" s="112"/>
      <c r="D2" s="112"/>
      <c r="G2" s="117"/>
      <c r="H2" s="112"/>
      <c r="I2" s="112"/>
      <c r="J2" s="117"/>
    </row>
    <row r="3" spans="1:11" ht="14.25" customHeight="1" thickBot="1" x14ac:dyDescent="0.25">
      <c r="A3" s="173"/>
      <c r="B3" s="260" t="s">
        <v>81</v>
      </c>
      <c r="C3" s="261"/>
      <c r="D3" s="262"/>
      <c r="E3" s="257" t="s">
        <v>76</v>
      </c>
      <c r="F3" s="259"/>
      <c r="G3" s="260" t="s">
        <v>82</v>
      </c>
      <c r="H3" s="261"/>
      <c r="I3" s="262"/>
      <c r="J3" s="257" t="s">
        <v>76</v>
      </c>
      <c r="K3" s="259"/>
    </row>
    <row r="4" spans="1:11" ht="12.75" customHeight="1" thickBot="1" x14ac:dyDescent="0.25">
      <c r="A4" s="139"/>
      <c r="B4" s="179">
        <v>2015</v>
      </c>
      <c r="C4" s="180">
        <v>2014</v>
      </c>
      <c r="D4" s="181">
        <v>2013</v>
      </c>
      <c r="E4" s="179" t="s">
        <v>133</v>
      </c>
      <c r="F4" s="181" t="s">
        <v>134</v>
      </c>
      <c r="G4" s="179">
        <v>2015</v>
      </c>
      <c r="H4" s="180">
        <v>2014</v>
      </c>
      <c r="I4" s="181">
        <v>2013</v>
      </c>
      <c r="J4" s="179" t="s">
        <v>133</v>
      </c>
      <c r="K4" s="181" t="s">
        <v>134</v>
      </c>
    </row>
    <row r="5" spans="1:11" x14ac:dyDescent="0.2">
      <c r="A5" s="139" t="s">
        <v>0</v>
      </c>
      <c r="B5" s="166">
        <v>281514</v>
      </c>
      <c r="C5" s="165">
        <v>346104</v>
      </c>
      <c r="D5" s="167">
        <v>283265</v>
      </c>
      <c r="E5" s="217">
        <f>B5/C5-1</f>
        <v>-0.18662020664308998</v>
      </c>
      <c r="F5" s="218">
        <f>B5/D5-1</f>
        <v>-6.1814908301414118E-3</v>
      </c>
      <c r="G5" s="166">
        <v>1163618</v>
      </c>
      <c r="H5" s="165">
        <v>1393159</v>
      </c>
      <c r="I5" s="167">
        <f>D5+[2]אפריל!H5</f>
        <v>1185892</v>
      </c>
      <c r="J5" s="217">
        <f>G5/H5-1</f>
        <v>-0.1647629595760427</v>
      </c>
      <c r="K5" s="218">
        <f>G5/I5-1</f>
        <v>-1.8782486094855222E-2</v>
      </c>
    </row>
    <row r="6" spans="1:11" x14ac:dyDescent="0.2">
      <c r="A6" s="139" t="s">
        <v>1</v>
      </c>
      <c r="B6" s="168">
        <f>B8+B21</f>
        <v>29872</v>
      </c>
      <c r="C6" s="163">
        <v>31276</v>
      </c>
      <c r="D6" s="169">
        <f>D8+D21</f>
        <v>25978</v>
      </c>
      <c r="E6" s="219">
        <f t="shared" ref="E6:E69" si="0">B6/C6-1</f>
        <v>-4.489065097838596E-2</v>
      </c>
      <c r="F6" s="220">
        <f t="shared" ref="F6:F69" si="1">B6/D6-1</f>
        <v>0.14989606590191706</v>
      </c>
      <c r="G6" s="168">
        <f>'4'!G6+'5'!B6</f>
        <v>108332</v>
      </c>
      <c r="H6" s="163">
        <v>118017</v>
      </c>
      <c r="I6" s="169">
        <f>D6+[2]אפריל!H6</f>
        <v>106421</v>
      </c>
      <c r="J6" s="219">
        <f t="shared" ref="J6:J69" si="2">G6/H6-1</f>
        <v>-8.2064448342187957E-2</v>
      </c>
      <c r="K6" s="220">
        <f t="shared" ref="K6:K69" si="3">G6/I6-1</f>
        <v>1.7956982174570868E-2</v>
      </c>
    </row>
    <row r="7" spans="1:11" x14ac:dyDescent="0.2">
      <c r="A7" s="139"/>
      <c r="B7" s="168"/>
      <c r="C7" s="163"/>
      <c r="D7" s="169"/>
      <c r="E7" s="219"/>
      <c r="F7" s="220"/>
      <c r="G7" s="168"/>
      <c r="H7" s="163"/>
      <c r="I7" s="169"/>
      <c r="J7" s="219"/>
      <c r="K7" s="220"/>
    </row>
    <row r="8" spans="1:11" x14ac:dyDescent="0.2">
      <c r="A8" s="139" t="s">
        <v>2</v>
      </c>
      <c r="B8" s="168">
        <f>SUM(B9:B19)</f>
        <v>22053</v>
      </c>
      <c r="C8" s="163">
        <v>23743</v>
      </c>
      <c r="D8" s="169">
        <f>SUM(D9:D19)</f>
        <v>20749</v>
      </c>
      <c r="E8" s="219">
        <f t="shared" si="0"/>
        <v>-7.117887377332266E-2</v>
      </c>
      <c r="F8" s="220">
        <f t="shared" si="1"/>
        <v>6.2846402236252263E-2</v>
      </c>
      <c r="G8" s="168">
        <f>'4'!G8+'5'!B8</f>
        <v>80509</v>
      </c>
      <c r="H8" s="163">
        <v>90808</v>
      </c>
      <c r="I8" s="169">
        <f>D8+[2]אפריל!H8</f>
        <v>83592</v>
      </c>
      <c r="J8" s="219">
        <f t="shared" si="2"/>
        <v>-0.11341511761078316</v>
      </c>
      <c r="K8" s="220">
        <f t="shared" si="3"/>
        <v>-3.6881519762656745E-2</v>
      </c>
    </row>
    <row r="9" spans="1:11" x14ac:dyDescent="0.2">
      <c r="A9" s="139" t="s">
        <v>3</v>
      </c>
      <c r="B9" s="168">
        <v>8284</v>
      </c>
      <c r="C9" s="163">
        <v>8782</v>
      </c>
      <c r="D9" s="169">
        <v>8996</v>
      </c>
      <c r="E9" s="219">
        <f t="shared" si="0"/>
        <v>-5.6706900478250999E-2</v>
      </c>
      <c r="F9" s="220">
        <f t="shared" si="1"/>
        <v>-7.9146287238772817E-2</v>
      </c>
      <c r="G9" s="168">
        <f>'4'!G9+'5'!B9</f>
        <v>19926</v>
      </c>
      <c r="H9" s="163">
        <v>19501</v>
      </c>
      <c r="I9" s="169">
        <f>D9+[2]אפריל!H9</f>
        <v>21484</v>
      </c>
      <c r="J9" s="219">
        <f t="shared" si="2"/>
        <v>2.1793754166453017E-2</v>
      </c>
      <c r="K9" s="220">
        <f t="shared" si="3"/>
        <v>-7.2519083969465603E-2</v>
      </c>
    </row>
    <row r="10" spans="1:11" x14ac:dyDescent="0.2">
      <c r="A10" s="139" t="s">
        <v>4</v>
      </c>
      <c r="B10" s="168">
        <v>494</v>
      </c>
      <c r="C10" s="163">
        <v>962</v>
      </c>
      <c r="D10" s="169">
        <v>1029</v>
      </c>
      <c r="E10" s="219">
        <f t="shared" si="0"/>
        <v>-0.48648648648648651</v>
      </c>
      <c r="F10" s="220">
        <f t="shared" si="1"/>
        <v>-0.51992225461613217</v>
      </c>
      <c r="G10" s="168">
        <f>'4'!G10+'5'!B10</f>
        <v>1942</v>
      </c>
      <c r="H10" s="163">
        <v>4821</v>
      </c>
      <c r="I10" s="169">
        <f>D10+[2]אפריל!H10</f>
        <v>4154</v>
      </c>
      <c r="J10" s="219">
        <f t="shared" si="2"/>
        <v>-0.59717900850445971</v>
      </c>
      <c r="K10" s="220">
        <f t="shared" si="3"/>
        <v>-0.53249879634087627</v>
      </c>
    </row>
    <row r="11" spans="1:11" x14ac:dyDescent="0.2">
      <c r="A11" s="139" t="s">
        <v>5</v>
      </c>
      <c r="B11" s="168">
        <v>2506</v>
      </c>
      <c r="C11" s="163">
        <v>2712</v>
      </c>
      <c r="D11" s="169">
        <v>2070</v>
      </c>
      <c r="E11" s="219">
        <f t="shared" si="0"/>
        <v>-7.5958702064896744E-2</v>
      </c>
      <c r="F11" s="220">
        <f t="shared" si="1"/>
        <v>0.21062801932367159</v>
      </c>
      <c r="G11" s="168">
        <f>'4'!G11+'5'!B11</f>
        <v>9719</v>
      </c>
      <c r="H11" s="163">
        <v>14398</v>
      </c>
      <c r="I11" s="169">
        <f>D11+[2]אפריל!H11</f>
        <v>13381</v>
      </c>
      <c r="J11" s="219">
        <f t="shared" si="2"/>
        <v>-0.3249756910682039</v>
      </c>
      <c r="K11" s="220">
        <f t="shared" si="3"/>
        <v>-0.27367162394439881</v>
      </c>
    </row>
    <row r="12" spans="1:11" x14ac:dyDescent="0.2">
      <c r="A12" s="139" t="s">
        <v>103</v>
      </c>
      <c r="B12" s="168">
        <v>272</v>
      </c>
      <c r="C12" s="163">
        <v>594</v>
      </c>
      <c r="D12" s="169">
        <v>480</v>
      </c>
      <c r="E12" s="219">
        <f t="shared" si="0"/>
        <v>-0.54208754208754206</v>
      </c>
      <c r="F12" s="220">
        <f t="shared" si="1"/>
        <v>-0.43333333333333335</v>
      </c>
      <c r="G12" s="168">
        <f>'4'!G12+'5'!B12</f>
        <v>1772</v>
      </c>
      <c r="H12" s="163">
        <v>2424</v>
      </c>
      <c r="I12" s="169">
        <f>D12+[2]אפריל!H12</f>
        <v>1782</v>
      </c>
      <c r="J12" s="219">
        <f t="shared" si="2"/>
        <v>-0.26897689768976896</v>
      </c>
      <c r="K12" s="220">
        <f t="shared" si="3"/>
        <v>-5.6116722783389195E-3</v>
      </c>
    </row>
    <row r="13" spans="1:11" x14ac:dyDescent="0.2">
      <c r="A13" s="139" t="s">
        <v>6</v>
      </c>
      <c r="B13" s="168">
        <v>5060</v>
      </c>
      <c r="C13" s="163">
        <v>3653</v>
      </c>
      <c r="D13" s="169">
        <f>3147-D12</f>
        <v>2667</v>
      </c>
      <c r="E13" s="219">
        <f t="shared" si="0"/>
        <v>0.38516287982480146</v>
      </c>
      <c r="F13" s="220">
        <f t="shared" si="1"/>
        <v>0.89726284214473195</v>
      </c>
      <c r="G13" s="168">
        <f>'4'!G13+'5'!B13</f>
        <v>18691</v>
      </c>
      <c r="H13" s="163">
        <v>13814</v>
      </c>
      <c r="I13" s="169">
        <f>D13+[2]אפריל!H13</f>
        <v>10107</v>
      </c>
      <c r="J13" s="219">
        <f t="shared" si="2"/>
        <v>0.35304763283625307</v>
      </c>
      <c r="K13" s="220">
        <f t="shared" si="3"/>
        <v>0.84931235777184133</v>
      </c>
    </row>
    <row r="14" spans="1:11" x14ac:dyDescent="0.2">
      <c r="A14" s="139" t="s">
        <v>7</v>
      </c>
      <c r="B14" s="168">
        <v>804</v>
      </c>
      <c r="C14" s="163">
        <v>1387</v>
      </c>
      <c r="D14" s="169">
        <v>935</v>
      </c>
      <c r="E14" s="219">
        <f t="shared" si="0"/>
        <v>-0.42033165104542181</v>
      </c>
      <c r="F14" s="220">
        <f t="shared" si="1"/>
        <v>-0.14010695187165778</v>
      </c>
      <c r="G14" s="168">
        <f>'4'!G14+'5'!B14</f>
        <v>4631</v>
      </c>
      <c r="H14" s="163">
        <v>6935</v>
      </c>
      <c r="I14" s="169">
        <f>D14+[2]אפריל!H14</f>
        <v>5353</v>
      </c>
      <c r="J14" s="219">
        <f t="shared" si="2"/>
        <v>-0.33222782984859411</v>
      </c>
      <c r="K14" s="220">
        <f t="shared" si="3"/>
        <v>-0.13487763870726699</v>
      </c>
    </row>
    <row r="15" spans="1:11" x14ac:dyDescent="0.2">
      <c r="A15" s="139" t="s">
        <v>8</v>
      </c>
      <c r="B15" s="168">
        <v>478</v>
      </c>
      <c r="C15" s="163">
        <v>696</v>
      </c>
      <c r="D15" s="169">
        <v>393</v>
      </c>
      <c r="E15" s="219">
        <f t="shared" si="0"/>
        <v>-0.31321839080459768</v>
      </c>
      <c r="F15" s="220">
        <f t="shared" si="1"/>
        <v>0.21628498727735379</v>
      </c>
      <c r="G15" s="168">
        <f>'4'!G15+'5'!B15</f>
        <v>2637</v>
      </c>
      <c r="H15" s="163">
        <v>3259</v>
      </c>
      <c r="I15" s="169">
        <f>D15+[2]אפריל!H15</f>
        <v>2595</v>
      </c>
      <c r="J15" s="219">
        <f t="shared" si="2"/>
        <v>-0.19085609082540655</v>
      </c>
      <c r="K15" s="220">
        <f t="shared" si="3"/>
        <v>1.6184971098265999E-2</v>
      </c>
    </row>
    <row r="16" spans="1:11" x14ac:dyDescent="0.2">
      <c r="A16" s="139" t="s">
        <v>9</v>
      </c>
      <c r="B16" s="168">
        <v>1989</v>
      </c>
      <c r="C16" s="163">
        <v>2253</v>
      </c>
      <c r="D16" s="169">
        <v>2198</v>
      </c>
      <c r="E16" s="219">
        <f t="shared" si="0"/>
        <v>-0.11717709720372838</v>
      </c>
      <c r="F16" s="220">
        <f t="shared" si="1"/>
        <v>-9.5086442220200129E-2</v>
      </c>
      <c r="G16" s="168">
        <f>'4'!G16+'5'!B16</f>
        <v>12034</v>
      </c>
      <c r="H16" s="163">
        <v>14924</v>
      </c>
      <c r="I16" s="169">
        <f>D16+[2]אפריל!H16</f>
        <v>14708</v>
      </c>
      <c r="J16" s="219">
        <f t="shared" si="2"/>
        <v>-0.1936478155990351</v>
      </c>
      <c r="K16" s="220">
        <f t="shared" si="3"/>
        <v>-0.18180581996192546</v>
      </c>
    </row>
    <row r="17" spans="1:11" x14ac:dyDescent="0.2">
      <c r="A17" s="139" t="s">
        <v>10</v>
      </c>
      <c r="B17" s="168">
        <v>932</v>
      </c>
      <c r="C17" s="163">
        <v>1061</v>
      </c>
      <c r="D17" s="169">
        <v>531</v>
      </c>
      <c r="E17" s="219">
        <f t="shared" si="0"/>
        <v>-0.12158341187558908</v>
      </c>
      <c r="F17" s="220">
        <f t="shared" si="1"/>
        <v>0.75517890772128071</v>
      </c>
      <c r="G17" s="168">
        <f>'4'!G17+'5'!B17</f>
        <v>3502</v>
      </c>
      <c r="H17" s="163">
        <v>3834</v>
      </c>
      <c r="I17" s="169">
        <f>D17+[2]אפריל!H17</f>
        <v>3348</v>
      </c>
      <c r="J17" s="219">
        <f t="shared" si="2"/>
        <v>-8.6593635889410492E-2</v>
      </c>
      <c r="K17" s="220">
        <f t="shared" si="3"/>
        <v>4.5997610513739629E-2</v>
      </c>
    </row>
    <row r="18" spans="1:11" x14ac:dyDescent="0.2">
      <c r="A18" s="139" t="s">
        <v>11</v>
      </c>
      <c r="B18" s="168">
        <v>268</v>
      </c>
      <c r="C18" s="163">
        <v>262</v>
      </c>
      <c r="D18" s="169">
        <v>273</v>
      </c>
      <c r="E18" s="219">
        <f t="shared" si="0"/>
        <v>2.2900763358778553E-2</v>
      </c>
      <c r="F18" s="220">
        <f t="shared" si="1"/>
        <v>-1.8315018315018361E-2</v>
      </c>
      <c r="G18" s="168">
        <f>'4'!G18+'5'!B18</f>
        <v>1033</v>
      </c>
      <c r="H18" s="163">
        <v>1807</v>
      </c>
      <c r="I18" s="169">
        <f>D18+[2]אפריל!H18</f>
        <v>1957</v>
      </c>
      <c r="J18" s="219">
        <f t="shared" si="2"/>
        <v>-0.42833425567238514</v>
      </c>
      <c r="K18" s="220">
        <f t="shared" si="3"/>
        <v>-0.47215125191619822</v>
      </c>
    </row>
    <row r="19" spans="1:11" x14ac:dyDescent="0.2">
      <c r="A19" s="139" t="s">
        <v>12</v>
      </c>
      <c r="B19" s="168">
        <v>966</v>
      </c>
      <c r="C19" s="163">
        <v>1381</v>
      </c>
      <c r="D19" s="169">
        <v>1177</v>
      </c>
      <c r="E19" s="219">
        <f t="shared" si="0"/>
        <v>-0.30050687907313545</v>
      </c>
      <c r="F19" s="220">
        <f t="shared" si="1"/>
        <v>-0.17926932880203905</v>
      </c>
      <c r="G19" s="168">
        <f>'4'!G19+'5'!B19</f>
        <v>4622</v>
      </c>
      <c r="H19" s="163">
        <v>5091</v>
      </c>
      <c r="I19" s="169">
        <f>D19+[2]אפריל!H19</f>
        <v>4723</v>
      </c>
      <c r="J19" s="219">
        <f t="shared" si="2"/>
        <v>-9.2123354940090385E-2</v>
      </c>
      <c r="K19" s="220">
        <f t="shared" si="3"/>
        <v>-2.1384713106076592E-2</v>
      </c>
    </row>
    <row r="20" spans="1:11" x14ac:dyDescent="0.2">
      <c r="A20" s="139"/>
      <c r="B20" s="168"/>
      <c r="C20" s="163"/>
      <c r="D20" s="169"/>
      <c r="E20" s="219"/>
      <c r="F20" s="220"/>
      <c r="G20" s="168"/>
      <c r="H20" s="163"/>
      <c r="I20" s="169"/>
      <c r="J20" s="219"/>
      <c r="K20" s="220"/>
    </row>
    <row r="21" spans="1:11" x14ac:dyDescent="0.2">
      <c r="A21" s="139" t="s">
        <v>13</v>
      </c>
      <c r="B21" s="168">
        <f>SUM(B22:B25)</f>
        <v>7819</v>
      </c>
      <c r="C21" s="163">
        <v>7533</v>
      </c>
      <c r="D21" s="169">
        <f>SUM(D22:D25)</f>
        <v>5229</v>
      </c>
      <c r="E21" s="219">
        <f t="shared" si="0"/>
        <v>3.7966281693880166E-2</v>
      </c>
      <c r="F21" s="220">
        <f t="shared" si="1"/>
        <v>0.49531459170013381</v>
      </c>
      <c r="G21" s="168">
        <f>'4'!G21+'5'!B21</f>
        <v>27823</v>
      </c>
      <c r="H21" s="163">
        <v>27209</v>
      </c>
      <c r="I21" s="169">
        <f>D21+[2]אפריל!H21</f>
        <v>22829</v>
      </c>
      <c r="J21" s="219">
        <f t="shared" si="2"/>
        <v>2.2566062699842071E-2</v>
      </c>
      <c r="K21" s="220">
        <f t="shared" si="3"/>
        <v>0.21875684436462395</v>
      </c>
    </row>
    <row r="22" spans="1:11" ht="15.75" customHeight="1" x14ac:dyDescent="0.2">
      <c r="A22" s="139" t="s">
        <v>14</v>
      </c>
      <c r="B22" s="168">
        <v>440</v>
      </c>
      <c r="C22" s="163">
        <v>604</v>
      </c>
      <c r="D22" s="169">
        <v>802</v>
      </c>
      <c r="E22" s="219">
        <f t="shared" si="0"/>
        <v>-0.27152317880794707</v>
      </c>
      <c r="F22" s="220">
        <f t="shared" si="1"/>
        <v>-0.45137157107231918</v>
      </c>
      <c r="G22" s="168">
        <f>'4'!G22+'5'!B22</f>
        <v>2332</v>
      </c>
      <c r="H22" s="163">
        <v>3387</v>
      </c>
      <c r="I22" s="169">
        <f>D22+[2]אפריל!H22</f>
        <v>3096</v>
      </c>
      <c r="J22" s="219">
        <f t="shared" si="2"/>
        <v>-0.31148509005019187</v>
      </c>
      <c r="K22" s="220">
        <f t="shared" si="3"/>
        <v>-0.24677002583979324</v>
      </c>
    </row>
    <row r="23" spans="1:11" x14ac:dyDescent="0.2">
      <c r="A23" s="139" t="s">
        <v>15</v>
      </c>
      <c r="B23" s="168">
        <v>4504</v>
      </c>
      <c r="C23" s="163">
        <v>4440</v>
      </c>
      <c r="D23" s="169">
        <v>2024</v>
      </c>
      <c r="E23" s="219">
        <f t="shared" si="0"/>
        <v>1.4414414414414489E-2</v>
      </c>
      <c r="F23" s="220">
        <f t="shared" si="1"/>
        <v>1.2252964426877471</v>
      </c>
      <c r="G23" s="168">
        <f>'4'!G23+'5'!B23</f>
        <v>12961</v>
      </c>
      <c r="H23" s="163">
        <v>12709</v>
      </c>
      <c r="I23" s="169">
        <f>D23+[2]אפריל!H23</f>
        <v>9144</v>
      </c>
      <c r="J23" s="219">
        <f t="shared" si="2"/>
        <v>1.9828468014792655E-2</v>
      </c>
      <c r="K23" s="220">
        <f t="shared" si="3"/>
        <v>0.41743219597550296</v>
      </c>
    </row>
    <row r="24" spans="1:11" x14ac:dyDescent="0.2">
      <c r="A24" s="139" t="s">
        <v>16</v>
      </c>
      <c r="B24" s="168">
        <v>1908</v>
      </c>
      <c r="C24" s="163">
        <v>1227</v>
      </c>
      <c r="D24" s="169">
        <v>1351</v>
      </c>
      <c r="E24" s="219">
        <f t="shared" si="0"/>
        <v>0.55501222493887536</v>
      </c>
      <c r="F24" s="220">
        <f t="shared" si="1"/>
        <v>0.41228719467061437</v>
      </c>
      <c r="G24" s="168">
        <f>'4'!G24+'5'!B24</f>
        <v>7331</v>
      </c>
      <c r="H24" s="163">
        <v>5882</v>
      </c>
      <c r="I24" s="169">
        <f>D24+[2]אפריל!H24</f>
        <v>6270</v>
      </c>
      <c r="J24" s="219">
        <f t="shared" si="2"/>
        <v>0.24634478068684129</v>
      </c>
      <c r="K24" s="220">
        <f t="shared" si="3"/>
        <v>0.16921850079744827</v>
      </c>
    </row>
    <row r="25" spans="1:11" x14ac:dyDescent="0.2">
      <c r="A25" s="139" t="s">
        <v>17</v>
      </c>
      <c r="B25" s="168">
        <v>967</v>
      </c>
      <c r="C25" s="163">
        <v>1262</v>
      </c>
      <c r="D25" s="169">
        <v>1052</v>
      </c>
      <c r="E25" s="219">
        <f t="shared" si="0"/>
        <v>-0.23375594294770208</v>
      </c>
      <c r="F25" s="220">
        <f t="shared" si="1"/>
        <v>-8.0798479087452524E-2</v>
      </c>
      <c r="G25" s="168">
        <f>'4'!G25+'5'!B25</f>
        <v>5199</v>
      </c>
      <c r="H25" s="163">
        <v>5231</v>
      </c>
      <c r="I25" s="169">
        <f>D25+[2]אפריל!H25</f>
        <v>4319</v>
      </c>
      <c r="J25" s="219">
        <f t="shared" si="2"/>
        <v>-6.1173771745364203E-3</v>
      </c>
      <c r="K25" s="220">
        <f t="shared" si="3"/>
        <v>0.20375086825654076</v>
      </c>
    </row>
    <row r="26" spans="1:11" x14ac:dyDescent="0.2">
      <c r="A26" s="139"/>
      <c r="B26" s="168"/>
      <c r="C26" s="163"/>
      <c r="D26" s="169"/>
      <c r="E26" s="219"/>
      <c r="F26" s="220"/>
      <c r="G26" s="168"/>
      <c r="H26" s="163"/>
      <c r="I26" s="169"/>
      <c r="J26" s="219"/>
      <c r="K26" s="220"/>
    </row>
    <row r="27" spans="1:11" x14ac:dyDescent="0.2">
      <c r="A27" s="139" t="s">
        <v>18</v>
      </c>
      <c r="B27" s="168">
        <f>SUM(B28:B33)</f>
        <v>5042</v>
      </c>
      <c r="C27" s="163">
        <v>4968</v>
      </c>
      <c r="D27" s="169">
        <v>6381</v>
      </c>
      <c r="E27" s="219">
        <f t="shared" si="0"/>
        <v>1.4895330112721483E-2</v>
      </c>
      <c r="F27" s="220">
        <f t="shared" si="1"/>
        <v>-0.2098417175991224</v>
      </c>
      <c r="G27" s="168">
        <f>'4'!G27+'5'!B27</f>
        <v>26897</v>
      </c>
      <c r="H27" s="163">
        <v>26671</v>
      </c>
      <c r="I27" s="169">
        <f>D27+[2]אפריל!H27</f>
        <v>26495</v>
      </c>
      <c r="J27" s="219">
        <f t="shared" si="2"/>
        <v>8.473623036256539E-3</v>
      </c>
      <c r="K27" s="220">
        <f t="shared" si="3"/>
        <v>1.5172674089450888E-2</v>
      </c>
    </row>
    <row r="28" spans="1:11" x14ac:dyDescent="0.2">
      <c r="A28" s="139" t="s">
        <v>19</v>
      </c>
      <c r="B28" s="168">
        <v>1532</v>
      </c>
      <c r="C28" s="163">
        <v>1909</v>
      </c>
      <c r="D28" s="169">
        <v>1995</v>
      </c>
      <c r="E28" s="219">
        <f t="shared" si="0"/>
        <v>-0.19748559455212156</v>
      </c>
      <c r="F28" s="220">
        <f t="shared" si="1"/>
        <v>-0.23208020050125311</v>
      </c>
      <c r="G28" s="168">
        <f>'4'!G28+'5'!B28</f>
        <v>6891</v>
      </c>
      <c r="H28" s="163">
        <v>7600</v>
      </c>
      <c r="I28" s="169">
        <f>D28+[2]אפריל!H28</f>
        <v>8594</v>
      </c>
      <c r="J28" s="219">
        <f t="shared" si="2"/>
        <v>-9.3289473684210478E-2</v>
      </c>
      <c r="K28" s="220">
        <f t="shared" si="3"/>
        <v>-0.19816150802885735</v>
      </c>
    </row>
    <row r="29" spans="1:11" x14ac:dyDescent="0.2">
      <c r="A29" s="139" t="s">
        <v>20</v>
      </c>
      <c r="B29" s="168">
        <v>143</v>
      </c>
      <c r="C29" s="163">
        <v>128</v>
      </c>
      <c r="D29" s="169">
        <v>142</v>
      </c>
      <c r="E29" s="219">
        <f t="shared" si="0"/>
        <v>0.1171875</v>
      </c>
      <c r="F29" s="220">
        <f t="shared" si="1"/>
        <v>7.0422535211267512E-3</v>
      </c>
      <c r="G29" s="168">
        <f>'4'!G29+'5'!B29</f>
        <v>5126</v>
      </c>
      <c r="H29" s="163">
        <v>4484</v>
      </c>
      <c r="I29" s="169">
        <f>D29+[2]אפריל!H29</f>
        <v>3264</v>
      </c>
      <c r="J29" s="219">
        <f t="shared" si="2"/>
        <v>0.14317573595004451</v>
      </c>
      <c r="K29" s="220">
        <f t="shared" si="3"/>
        <v>0.57046568627450989</v>
      </c>
    </row>
    <row r="30" spans="1:11" x14ac:dyDescent="0.2">
      <c r="A30" s="139" t="s">
        <v>21</v>
      </c>
      <c r="B30" s="168">
        <v>247</v>
      </c>
      <c r="C30" s="163">
        <v>322</v>
      </c>
      <c r="D30" s="169">
        <v>182</v>
      </c>
      <c r="E30" s="219">
        <f t="shared" si="0"/>
        <v>-0.23291925465838514</v>
      </c>
      <c r="F30" s="220">
        <f t="shared" si="1"/>
        <v>0.35714285714285721</v>
      </c>
      <c r="G30" s="168">
        <f>'4'!G30+'5'!B30</f>
        <v>1486</v>
      </c>
      <c r="H30" s="163">
        <v>1562</v>
      </c>
      <c r="I30" s="169">
        <f>D30+[2]אפריל!H30</f>
        <v>886</v>
      </c>
      <c r="J30" s="219">
        <f t="shared" si="2"/>
        <v>-4.8655569782330321E-2</v>
      </c>
      <c r="K30" s="220">
        <f t="shared" si="3"/>
        <v>0.67720090293453716</v>
      </c>
    </row>
    <row r="31" spans="1:11" x14ac:dyDescent="0.2">
      <c r="A31" s="140" t="s">
        <v>22</v>
      </c>
      <c r="B31" s="168">
        <v>780</v>
      </c>
      <c r="C31" s="163">
        <v>673</v>
      </c>
      <c r="D31" s="169">
        <v>898</v>
      </c>
      <c r="E31" s="219">
        <f t="shared" si="0"/>
        <v>0.15898959881129282</v>
      </c>
      <c r="F31" s="220">
        <f t="shared" si="1"/>
        <v>-0.13140311804008908</v>
      </c>
      <c r="G31" s="168">
        <f>'4'!G31+'5'!B31</f>
        <v>4250</v>
      </c>
      <c r="H31" s="163">
        <v>4768</v>
      </c>
      <c r="I31" s="169">
        <f>D31+[2]אפריל!H31</f>
        <v>6433</v>
      </c>
      <c r="J31" s="219">
        <f t="shared" si="2"/>
        <v>-0.10864093959731547</v>
      </c>
      <c r="K31" s="220">
        <f t="shared" si="3"/>
        <v>-0.33934400746152649</v>
      </c>
    </row>
    <row r="32" spans="1:11" x14ac:dyDescent="0.2">
      <c r="A32" s="140" t="s">
        <v>116</v>
      </c>
      <c r="B32" s="168">
        <v>260</v>
      </c>
      <c r="C32" s="163">
        <v>448</v>
      </c>
      <c r="D32" s="169">
        <v>377</v>
      </c>
      <c r="E32" s="219">
        <f t="shared" si="0"/>
        <v>-0.4196428571428571</v>
      </c>
      <c r="F32" s="220">
        <f t="shared" si="1"/>
        <v>-0.31034482758620685</v>
      </c>
      <c r="G32" s="168">
        <f>'4'!G32+'5'!B32</f>
        <v>1285</v>
      </c>
      <c r="H32" s="163">
        <v>1206</v>
      </c>
      <c r="I32" s="169">
        <f>D32+[2]אפריל!H32</f>
        <v>722</v>
      </c>
      <c r="J32" s="219">
        <f t="shared" si="2"/>
        <v>6.550580431177444E-2</v>
      </c>
      <c r="K32" s="220">
        <f t="shared" si="3"/>
        <v>0.77977839335180055</v>
      </c>
    </row>
    <row r="33" spans="1:11" x14ac:dyDescent="0.2">
      <c r="A33" s="139" t="s">
        <v>17</v>
      </c>
      <c r="B33" s="168">
        <v>2080</v>
      </c>
      <c r="C33" s="163">
        <v>1488</v>
      </c>
      <c r="D33" s="169">
        <v>2787</v>
      </c>
      <c r="E33" s="219">
        <f t="shared" si="0"/>
        <v>0.39784946236559149</v>
      </c>
      <c r="F33" s="220">
        <f t="shared" si="1"/>
        <v>-0.25367778973806965</v>
      </c>
      <c r="G33" s="168">
        <f>'4'!G33+'5'!B33</f>
        <v>7859</v>
      </c>
      <c r="H33" s="163">
        <v>7051</v>
      </c>
      <c r="I33" s="169">
        <f>D33+[2]אפריל!H33</f>
        <v>6596</v>
      </c>
      <c r="J33" s="219">
        <f t="shared" si="2"/>
        <v>0.11459367465607717</v>
      </c>
      <c r="K33" s="220">
        <f t="shared" si="3"/>
        <v>0.19147968465736809</v>
      </c>
    </row>
    <row r="34" spans="1:11" x14ac:dyDescent="0.2">
      <c r="A34" s="141"/>
      <c r="B34" s="168"/>
      <c r="C34" s="163"/>
      <c r="D34" s="169"/>
      <c r="E34" s="219"/>
      <c r="F34" s="220"/>
      <c r="G34" s="168"/>
      <c r="H34" s="163"/>
      <c r="I34" s="169"/>
      <c r="J34" s="219"/>
      <c r="K34" s="220"/>
    </row>
    <row r="35" spans="1:11" x14ac:dyDescent="0.2">
      <c r="A35" s="139" t="s">
        <v>23</v>
      </c>
      <c r="B35" s="168">
        <f>B36+SUM(B41:B51)+B53+SUM(B62:B65)+SUM(B67:B77)</f>
        <v>160912</v>
      </c>
      <c r="C35" s="163">
        <v>205201</v>
      </c>
      <c r="D35" s="169">
        <f>SUM(D37:D77)-D53+21</f>
        <v>169906</v>
      </c>
      <c r="E35" s="219">
        <f t="shared" si="0"/>
        <v>-0.21583228151909595</v>
      </c>
      <c r="F35" s="220">
        <f t="shared" si="1"/>
        <v>-5.2935152378373873E-2</v>
      </c>
      <c r="G35" s="168">
        <f>'4'!G35+'5'!B35</f>
        <v>686106</v>
      </c>
      <c r="H35" s="163">
        <v>866115</v>
      </c>
      <c r="I35" s="169">
        <f>D35+[2]אפריל!H35</f>
        <v>715178</v>
      </c>
      <c r="J35" s="219">
        <f t="shared" si="2"/>
        <v>-0.20783498727074345</v>
      </c>
      <c r="K35" s="220">
        <f t="shared" si="3"/>
        <v>-4.0650019995022268E-2</v>
      </c>
    </row>
    <row r="36" spans="1:11" x14ac:dyDescent="0.2">
      <c r="A36" s="139" t="s">
        <v>24</v>
      </c>
      <c r="B36" s="168">
        <v>6388</v>
      </c>
      <c r="C36" s="163">
        <v>6591</v>
      </c>
      <c r="D36" s="169">
        <v>4989</v>
      </c>
      <c r="E36" s="219">
        <f t="shared" si="0"/>
        <v>-3.0799575178273364E-2</v>
      </c>
      <c r="F36" s="220">
        <f t="shared" si="1"/>
        <v>0.28041691721787942</v>
      </c>
      <c r="G36" s="168">
        <f>'4'!G36+'5'!B36</f>
        <v>29713</v>
      </c>
      <c r="H36" s="163">
        <v>41854</v>
      </c>
      <c r="I36" s="169">
        <f>D36+[2]אפריל!H36</f>
        <v>31785</v>
      </c>
      <c r="J36" s="219">
        <f t="shared" si="2"/>
        <v>-0.29007980121374299</v>
      </c>
      <c r="K36" s="220">
        <f t="shared" si="3"/>
        <v>-6.5187981752398927E-2</v>
      </c>
    </row>
    <row r="37" spans="1:11" x14ac:dyDescent="0.2">
      <c r="A37" s="139" t="s">
        <v>25</v>
      </c>
      <c r="B37" s="168">
        <v>759</v>
      </c>
      <c r="C37" s="163">
        <v>774</v>
      </c>
      <c r="D37" s="169">
        <v>642</v>
      </c>
      <c r="E37" s="219">
        <f t="shared" si="0"/>
        <v>-1.9379844961240345E-2</v>
      </c>
      <c r="F37" s="220">
        <f t="shared" si="1"/>
        <v>0.18224299065420557</v>
      </c>
      <c r="G37" s="168">
        <f>'4'!G37+'5'!B37</f>
        <v>5212</v>
      </c>
      <c r="H37" s="163">
        <v>10245</v>
      </c>
      <c r="I37" s="169">
        <f>D37+[2]אפריל!H37</f>
        <v>7545</v>
      </c>
      <c r="J37" s="219">
        <f t="shared" si="2"/>
        <v>-0.49126403123474871</v>
      </c>
      <c r="K37" s="220">
        <f t="shared" si="3"/>
        <v>-0.30921139827700461</v>
      </c>
    </row>
    <row r="38" spans="1:11" x14ac:dyDescent="0.2">
      <c r="A38" s="139" t="s">
        <v>26</v>
      </c>
      <c r="B38" s="168">
        <v>2427</v>
      </c>
      <c r="C38" s="163">
        <v>2729</v>
      </c>
      <c r="D38" s="169">
        <v>2171</v>
      </c>
      <c r="E38" s="219">
        <f t="shared" si="0"/>
        <v>-0.11066324661047999</v>
      </c>
      <c r="F38" s="220">
        <f t="shared" si="1"/>
        <v>0.11791801013357905</v>
      </c>
      <c r="G38" s="168">
        <f>'4'!G38+'5'!B38</f>
        <v>10315</v>
      </c>
      <c r="H38" s="163">
        <v>12518</v>
      </c>
      <c r="I38" s="169">
        <f>D38+[2]אפריל!H38</f>
        <v>9715</v>
      </c>
      <c r="J38" s="219">
        <f t="shared" si="2"/>
        <v>-0.17598657932577089</v>
      </c>
      <c r="K38" s="220">
        <f t="shared" si="3"/>
        <v>6.1760164693772435E-2</v>
      </c>
    </row>
    <row r="39" spans="1:11" x14ac:dyDescent="0.2">
      <c r="A39" s="139" t="s">
        <v>27</v>
      </c>
      <c r="B39" s="168">
        <v>1468</v>
      </c>
      <c r="C39" s="163">
        <v>840</v>
      </c>
      <c r="D39" s="169">
        <v>789</v>
      </c>
      <c r="E39" s="219">
        <f t="shared" si="0"/>
        <v>0.74761904761904763</v>
      </c>
      <c r="F39" s="220">
        <f t="shared" si="1"/>
        <v>0.86058301647655266</v>
      </c>
      <c r="G39" s="168">
        <f>'4'!G39+'5'!B39</f>
        <v>5574</v>
      </c>
      <c r="H39" s="163">
        <v>6381</v>
      </c>
      <c r="I39" s="169">
        <f>D39+[2]אפריל!H39</f>
        <v>6441</v>
      </c>
      <c r="J39" s="219">
        <f t="shared" si="2"/>
        <v>-0.12646920545369067</v>
      </c>
      <c r="K39" s="220">
        <f t="shared" si="3"/>
        <v>-0.13460642757335817</v>
      </c>
    </row>
    <row r="40" spans="1:11" x14ac:dyDescent="0.2">
      <c r="A40" s="139" t="s">
        <v>28</v>
      </c>
      <c r="B40" s="168">
        <v>1703</v>
      </c>
      <c r="C40" s="163">
        <v>2199</v>
      </c>
      <c r="D40" s="169">
        <v>1358</v>
      </c>
      <c r="E40" s="219">
        <f t="shared" si="0"/>
        <v>-0.22555707139608916</v>
      </c>
      <c r="F40" s="220">
        <f t="shared" si="1"/>
        <v>0.25405007363770249</v>
      </c>
      <c r="G40" s="168">
        <f>'4'!G40+'5'!B40</f>
        <v>8453</v>
      </c>
      <c r="H40" s="163">
        <v>12491</v>
      </c>
      <c r="I40" s="169">
        <f>D40+[2]אפריל!H40</f>
        <v>7984</v>
      </c>
      <c r="J40" s="219">
        <f t="shared" si="2"/>
        <v>-0.32327275638459696</v>
      </c>
      <c r="K40" s="220">
        <f t="shared" si="3"/>
        <v>5.8742484969939834E-2</v>
      </c>
    </row>
    <row r="41" spans="1:11" x14ac:dyDescent="0.2">
      <c r="A41" s="139" t="s">
        <v>29</v>
      </c>
      <c r="B41" s="168">
        <v>16505</v>
      </c>
      <c r="C41" s="163">
        <v>18490</v>
      </c>
      <c r="D41" s="169">
        <v>16567</v>
      </c>
      <c r="E41" s="219">
        <f t="shared" si="0"/>
        <v>-0.10735532720389396</v>
      </c>
      <c r="F41" s="220">
        <f t="shared" si="1"/>
        <v>-3.7423794289853651E-3</v>
      </c>
      <c r="G41" s="168">
        <f>'4'!G41+'5'!B41</f>
        <v>70454</v>
      </c>
      <c r="H41" s="163">
        <v>72783</v>
      </c>
      <c r="I41" s="169">
        <f>D41+[2]אפריל!H41</f>
        <v>70839</v>
      </c>
      <c r="J41" s="219">
        <f t="shared" si="2"/>
        <v>-3.1999230589560779E-2</v>
      </c>
      <c r="K41" s="220">
        <f t="shared" si="3"/>
        <v>-5.4348593289007541E-3</v>
      </c>
    </row>
    <row r="42" spans="1:11" x14ac:dyDescent="0.2">
      <c r="A42" s="139" t="s">
        <v>30</v>
      </c>
      <c r="B42" s="168">
        <v>747</v>
      </c>
      <c r="C42" s="163">
        <v>761</v>
      </c>
      <c r="D42" s="169">
        <v>651</v>
      </c>
      <c r="E42" s="219">
        <f t="shared" si="0"/>
        <v>-1.8396846254927768E-2</v>
      </c>
      <c r="F42" s="220">
        <f t="shared" si="1"/>
        <v>0.14746543778801846</v>
      </c>
      <c r="G42" s="168">
        <f>'4'!G42+'5'!B42</f>
        <v>3193</v>
      </c>
      <c r="H42" s="163">
        <v>3434</v>
      </c>
      <c r="I42" s="169">
        <f>D42+[2]אפריל!H42</f>
        <v>3060</v>
      </c>
      <c r="J42" s="219">
        <f t="shared" si="2"/>
        <v>-7.0180547466511367E-2</v>
      </c>
      <c r="K42" s="220">
        <f t="shared" si="3"/>
        <v>4.3464052287581767E-2</v>
      </c>
    </row>
    <row r="43" spans="1:11" x14ac:dyDescent="0.2">
      <c r="A43" s="139" t="s">
        <v>31</v>
      </c>
      <c r="B43" s="168">
        <v>5791</v>
      </c>
      <c r="C43" s="163">
        <v>6376</v>
      </c>
      <c r="D43" s="169">
        <v>5170</v>
      </c>
      <c r="E43" s="219">
        <f t="shared" si="0"/>
        <v>-9.1750313676286055E-2</v>
      </c>
      <c r="F43" s="220">
        <f t="shared" si="1"/>
        <v>0.12011605415860727</v>
      </c>
      <c r="G43" s="168">
        <f>'4'!G43+'5'!B43</f>
        <v>21066</v>
      </c>
      <c r="H43" s="163">
        <v>28066</v>
      </c>
      <c r="I43" s="169">
        <f>D43+[2]אפריל!H43</f>
        <v>23815</v>
      </c>
      <c r="J43" s="219">
        <f t="shared" si="2"/>
        <v>-0.24941210004988246</v>
      </c>
      <c r="K43" s="220">
        <f t="shared" si="3"/>
        <v>-0.11543145076632377</v>
      </c>
    </row>
    <row r="44" spans="1:11" x14ac:dyDescent="0.2">
      <c r="A44" s="139" t="s">
        <v>32</v>
      </c>
      <c r="B44" s="168">
        <v>3063</v>
      </c>
      <c r="C44" s="163">
        <v>3674</v>
      </c>
      <c r="D44" s="169">
        <v>3026</v>
      </c>
      <c r="E44" s="219">
        <f t="shared" si="0"/>
        <v>-0.16630375612411541</v>
      </c>
      <c r="F44" s="220">
        <f t="shared" si="1"/>
        <v>1.2227362855254498E-2</v>
      </c>
      <c r="G44" s="168">
        <f>'4'!G44+'5'!B44</f>
        <v>13640</v>
      </c>
      <c r="H44" s="163">
        <v>15158</v>
      </c>
      <c r="I44" s="169">
        <f>D44+[2]אפריל!H44</f>
        <v>13317</v>
      </c>
      <c r="J44" s="219">
        <f t="shared" si="2"/>
        <v>-0.10014513788098689</v>
      </c>
      <c r="K44" s="220">
        <f t="shared" si="3"/>
        <v>2.4254712022227176E-2</v>
      </c>
    </row>
    <row r="45" spans="1:11" x14ac:dyDescent="0.2">
      <c r="A45" s="140" t="s">
        <v>33</v>
      </c>
      <c r="B45" s="168">
        <v>27985</v>
      </c>
      <c r="C45" s="163">
        <v>30970</v>
      </c>
      <c r="D45" s="169">
        <v>29031</v>
      </c>
      <c r="E45" s="219">
        <f t="shared" si="0"/>
        <v>-9.6383597029383261E-2</v>
      </c>
      <c r="F45" s="220">
        <f t="shared" si="1"/>
        <v>-3.6030450208397902E-2</v>
      </c>
      <c r="G45" s="168">
        <f>'4'!G45+'5'!B45</f>
        <v>113799</v>
      </c>
      <c r="H45" s="163">
        <v>123758</v>
      </c>
      <c r="I45" s="169">
        <f>D45+[2]אפריל!H45</f>
        <v>107294</v>
      </c>
      <c r="J45" s="219">
        <f t="shared" si="2"/>
        <v>-8.047156547455514E-2</v>
      </c>
      <c r="K45" s="220">
        <f t="shared" si="3"/>
        <v>6.062780770592946E-2</v>
      </c>
    </row>
    <row r="46" spans="1:11" x14ac:dyDescent="0.2">
      <c r="A46" s="140" t="s">
        <v>34</v>
      </c>
      <c r="B46" s="168">
        <v>7380</v>
      </c>
      <c r="C46" s="163">
        <v>13582</v>
      </c>
      <c r="D46" s="169">
        <v>9268</v>
      </c>
      <c r="E46" s="219">
        <f t="shared" si="0"/>
        <v>-0.45663378000294508</v>
      </c>
      <c r="F46" s="220">
        <f t="shared" si="1"/>
        <v>-0.20371169615882612</v>
      </c>
      <c r="G46" s="168">
        <f>'4'!G46+'5'!B46</f>
        <v>34395</v>
      </c>
      <c r="H46" s="163">
        <v>57297</v>
      </c>
      <c r="I46" s="169">
        <f>D46+[2]אפריל!H46</f>
        <v>44621</v>
      </c>
      <c r="J46" s="219">
        <f t="shared" si="2"/>
        <v>-0.39970679093146233</v>
      </c>
      <c r="K46" s="220">
        <f t="shared" si="3"/>
        <v>-0.22917460388606259</v>
      </c>
    </row>
    <row r="47" spans="1:11" x14ac:dyDescent="0.2">
      <c r="A47" s="139" t="s">
        <v>35</v>
      </c>
      <c r="B47" s="168">
        <v>4151</v>
      </c>
      <c r="C47" s="163">
        <v>4362</v>
      </c>
      <c r="D47" s="169">
        <v>3845</v>
      </c>
      <c r="E47" s="219">
        <f t="shared" si="0"/>
        <v>-4.8372306281522226E-2</v>
      </c>
      <c r="F47" s="220">
        <f t="shared" si="1"/>
        <v>7.9583875162548834E-2</v>
      </c>
      <c r="G47" s="168">
        <f>'4'!G47+'5'!B47</f>
        <v>16435</v>
      </c>
      <c r="H47" s="163">
        <v>18851</v>
      </c>
      <c r="I47" s="169">
        <f>D47+[2]אפריל!H47</f>
        <v>15444</v>
      </c>
      <c r="J47" s="219">
        <f t="shared" si="2"/>
        <v>-0.12816296217707279</v>
      </c>
      <c r="K47" s="220">
        <f t="shared" si="3"/>
        <v>6.4167314167314249E-2</v>
      </c>
    </row>
    <row r="48" spans="1:11" x14ac:dyDescent="0.2">
      <c r="A48" s="139" t="s">
        <v>36</v>
      </c>
      <c r="B48" s="168">
        <v>17743</v>
      </c>
      <c r="C48" s="163">
        <v>19554</v>
      </c>
      <c r="D48" s="169">
        <v>17250</v>
      </c>
      <c r="E48" s="219">
        <f t="shared" si="0"/>
        <v>-9.2615321673314877E-2</v>
      </c>
      <c r="F48" s="220">
        <f t="shared" si="1"/>
        <v>2.8579710144927439E-2</v>
      </c>
      <c r="G48" s="168">
        <f>'4'!G48+'5'!B48</f>
        <v>68515</v>
      </c>
      <c r="H48" s="163">
        <v>87841</v>
      </c>
      <c r="I48" s="169">
        <f>D48+[2]אפריל!H48</f>
        <v>67498</v>
      </c>
      <c r="J48" s="219">
        <f t="shared" si="2"/>
        <v>-0.2200111565214421</v>
      </c>
      <c r="K48" s="220">
        <f t="shared" si="3"/>
        <v>1.5067113099647367E-2</v>
      </c>
    </row>
    <row r="49" spans="1:11" x14ac:dyDescent="0.2">
      <c r="A49" s="139" t="s">
        <v>37</v>
      </c>
      <c r="B49" s="168">
        <v>2304</v>
      </c>
      <c r="C49" s="163">
        <v>2946</v>
      </c>
      <c r="D49" s="169">
        <v>2420</v>
      </c>
      <c r="E49" s="219">
        <f t="shared" si="0"/>
        <v>-0.2179226069246436</v>
      </c>
      <c r="F49" s="220">
        <f t="shared" si="1"/>
        <v>-4.7933884297520657E-2</v>
      </c>
      <c r="G49" s="168">
        <f>'4'!G49+'5'!B49</f>
        <v>9998</v>
      </c>
      <c r="H49" s="163">
        <v>16495</v>
      </c>
      <c r="I49" s="169">
        <f>D49+[2]אפריל!H49</f>
        <v>12489</v>
      </c>
      <c r="J49" s="219">
        <f t="shared" si="2"/>
        <v>-0.39387693240375876</v>
      </c>
      <c r="K49" s="220">
        <f t="shared" si="3"/>
        <v>-0.19945552085835538</v>
      </c>
    </row>
    <row r="50" spans="1:11" x14ac:dyDescent="0.2">
      <c r="A50" s="140" t="s">
        <v>38</v>
      </c>
      <c r="B50" s="168">
        <v>3146</v>
      </c>
      <c r="C50" s="163">
        <v>4933</v>
      </c>
      <c r="D50" s="169">
        <v>3745</v>
      </c>
      <c r="E50" s="219">
        <f t="shared" si="0"/>
        <v>-0.36225420636529493</v>
      </c>
      <c r="F50" s="220">
        <f t="shared" si="1"/>
        <v>-0.15994659546061418</v>
      </c>
      <c r="G50" s="168">
        <f>'4'!G50+'5'!B50</f>
        <v>15523</v>
      </c>
      <c r="H50" s="163">
        <v>21684</v>
      </c>
      <c r="I50" s="169">
        <f>D50+[2]אפריל!H50</f>
        <v>17333</v>
      </c>
      <c r="J50" s="219">
        <f t="shared" si="2"/>
        <v>-0.28412654491791178</v>
      </c>
      <c r="K50" s="220">
        <f t="shared" si="3"/>
        <v>-0.10442508509779036</v>
      </c>
    </row>
    <row r="51" spans="1:11" x14ac:dyDescent="0.2">
      <c r="A51" s="139" t="s">
        <v>39</v>
      </c>
      <c r="B51" s="168">
        <v>567</v>
      </c>
      <c r="C51" s="163">
        <v>965</v>
      </c>
      <c r="D51" s="169">
        <v>493</v>
      </c>
      <c r="E51" s="219">
        <f t="shared" si="0"/>
        <v>-0.41243523316062181</v>
      </c>
      <c r="F51" s="220">
        <f t="shared" si="1"/>
        <v>0.15010141987829617</v>
      </c>
      <c r="G51" s="168">
        <f>'4'!G51+'5'!B51</f>
        <v>3227</v>
      </c>
      <c r="H51" s="163">
        <v>3612</v>
      </c>
      <c r="I51" s="169">
        <f>D51+[2]אפריל!H51</f>
        <v>2744</v>
      </c>
      <c r="J51" s="219">
        <f t="shared" si="2"/>
        <v>-0.10658914728682167</v>
      </c>
      <c r="K51" s="220">
        <f t="shared" si="3"/>
        <v>0.17602040816326525</v>
      </c>
    </row>
    <row r="52" spans="1:11" x14ac:dyDescent="0.2">
      <c r="A52" s="139"/>
      <c r="B52" s="168"/>
      <c r="C52" s="163"/>
      <c r="D52" s="169"/>
      <c r="E52" s="219"/>
      <c r="F52" s="220"/>
      <c r="G52" s="168"/>
      <c r="H52" s="163"/>
      <c r="I52" s="169"/>
      <c r="J52" s="219"/>
      <c r="K52" s="220"/>
    </row>
    <row r="53" spans="1:11" x14ac:dyDescent="0.2">
      <c r="A53" s="139" t="s">
        <v>40</v>
      </c>
      <c r="B53" s="168">
        <f>SUM(B54:B60)</f>
        <v>46734</v>
      </c>
      <c r="C53" s="163">
        <v>64126</v>
      </c>
      <c r="D53" s="169">
        <f>SUM(D54:D60)</f>
        <v>55236</v>
      </c>
      <c r="E53" s="219">
        <f t="shared" si="0"/>
        <v>-0.27121604341452765</v>
      </c>
      <c r="F53" s="220">
        <f t="shared" si="1"/>
        <v>-0.15392135563762765</v>
      </c>
      <c r="G53" s="168">
        <f>'4'!G53+'5'!B53</f>
        <v>190991</v>
      </c>
      <c r="H53" s="163">
        <v>256445</v>
      </c>
      <c r="I53" s="169">
        <f>D53+[2]אפריל!H53</f>
        <v>216351</v>
      </c>
      <c r="J53" s="219">
        <f t="shared" si="2"/>
        <v>-0.25523601551989705</v>
      </c>
      <c r="K53" s="220">
        <f t="shared" si="3"/>
        <v>-0.11721692989632593</v>
      </c>
    </row>
    <row r="54" spans="1:11" x14ac:dyDescent="0.2">
      <c r="A54" s="139" t="s">
        <v>41</v>
      </c>
      <c r="B54" s="168">
        <v>33213</v>
      </c>
      <c r="C54" s="163">
        <v>49339</v>
      </c>
      <c r="D54" s="169">
        <v>41543</v>
      </c>
      <c r="E54" s="219">
        <f t="shared" si="0"/>
        <v>-0.32684083584993617</v>
      </c>
      <c r="F54" s="220">
        <f t="shared" si="1"/>
        <v>-0.20051512890258283</v>
      </c>
      <c r="G54" s="168">
        <f>'4'!G54+'5'!B54</f>
        <v>135845</v>
      </c>
      <c r="H54" s="163">
        <v>200473</v>
      </c>
      <c r="I54" s="169">
        <f>D54+[2]אפריל!H54</f>
        <v>164477</v>
      </c>
      <c r="J54" s="219">
        <f t="shared" si="2"/>
        <v>-0.32237757703032333</v>
      </c>
      <c r="K54" s="220">
        <f t="shared" si="3"/>
        <v>-0.17407905056634054</v>
      </c>
    </row>
    <row r="55" spans="1:11" x14ac:dyDescent="0.2">
      <c r="A55" s="139" t="s">
        <v>42</v>
      </c>
      <c r="B55" s="168">
        <v>10141</v>
      </c>
      <c r="C55" s="163">
        <v>11128</v>
      </c>
      <c r="D55" s="169">
        <v>10284</v>
      </c>
      <c r="E55" s="219">
        <f t="shared" si="0"/>
        <v>-8.8695183321351512E-2</v>
      </c>
      <c r="F55" s="220">
        <f t="shared" si="1"/>
        <v>-1.3905095293660019E-2</v>
      </c>
      <c r="G55" s="168">
        <f>'4'!G55+'5'!B55</f>
        <v>41661</v>
      </c>
      <c r="H55" s="163">
        <v>44050</v>
      </c>
      <c r="I55" s="169">
        <f>D55+[2]אפריל!H55</f>
        <v>40234</v>
      </c>
      <c r="J55" s="219">
        <f t="shared" si="2"/>
        <v>-5.4233825198637953E-2</v>
      </c>
      <c r="K55" s="220">
        <f t="shared" si="3"/>
        <v>3.5467515037033381E-2</v>
      </c>
    </row>
    <row r="56" spans="1:11" x14ac:dyDescent="0.2">
      <c r="A56" s="139" t="s">
        <v>43</v>
      </c>
      <c r="B56" s="168">
        <v>1547</v>
      </c>
      <c r="C56" s="163">
        <v>1750</v>
      </c>
      <c r="D56" s="169">
        <v>1645</v>
      </c>
      <c r="E56" s="219">
        <f t="shared" si="0"/>
        <v>-0.11599999999999999</v>
      </c>
      <c r="F56" s="220">
        <f t="shared" si="1"/>
        <v>-5.9574468085106358E-2</v>
      </c>
      <c r="G56" s="168">
        <f>'4'!G56+'5'!B56</f>
        <v>5633</v>
      </c>
      <c r="H56" s="163">
        <v>5769</v>
      </c>
      <c r="I56" s="169">
        <f>D56+[2]אפריל!H56</f>
        <v>5009</v>
      </c>
      <c r="J56" s="219">
        <f t="shared" si="2"/>
        <v>-2.3574276304385466E-2</v>
      </c>
      <c r="K56" s="220">
        <f t="shared" si="3"/>
        <v>0.12457576362547407</v>
      </c>
    </row>
    <row r="57" spans="1:11" x14ac:dyDescent="0.2">
      <c r="A57" s="139" t="s">
        <v>44</v>
      </c>
      <c r="B57" s="168">
        <v>745</v>
      </c>
      <c r="C57" s="163">
        <v>365</v>
      </c>
      <c r="D57" s="169">
        <v>312</v>
      </c>
      <c r="E57" s="219">
        <f t="shared" si="0"/>
        <v>1.0410958904109591</v>
      </c>
      <c r="F57" s="220">
        <f t="shared" si="1"/>
        <v>1.3878205128205128</v>
      </c>
      <c r="G57" s="168">
        <f>'4'!G57+'5'!B57</f>
        <v>2814</v>
      </c>
      <c r="H57" s="163">
        <v>1245</v>
      </c>
      <c r="I57" s="169">
        <f>D57+[2]אפריל!H57</f>
        <v>1229</v>
      </c>
      <c r="J57" s="219">
        <f t="shared" si="2"/>
        <v>1.2602409638554217</v>
      </c>
      <c r="K57" s="220">
        <f t="shared" si="3"/>
        <v>1.28966639544345</v>
      </c>
    </row>
    <row r="58" spans="1:11" x14ac:dyDescent="0.2">
      <c r="A58" s="139" t="s">
        <v>46</v>
      </c>
      <c r="B58" s="168">
        <v>299</v>
      </c>
      <c r="C58" s="163">
        <v>385</v>
      </c>
      <c r="D58" s="169">
        <v>363</v>
      </c>
      <c r="E58" s="219">
        <f t="shared" si="0"/>
        <v>-0.22337662337662334</v>
      </c>
      <c r="F58" s="220">
        <f t="shared" si="1"/>
        <v>-0.17630853994490359</v>
      </c>
      <c r="G58" s="168">
        <f>'4'!G58+'5'!B58</f>
        <v>1312</v>
      </c>
      <c r="H58" s="163">
        <v>1226</v>
      </c>
      <c r="I58" s="169">
        <f>D58+[2]אפריל!H58</f>
        <v>1270</v>
      </c>
      <c r="J58" s="219">
        <f t="shared" si="2"/>
        <v>7.0146818923327858E-2</v>
      </c>
      <c r="K58" s="220">
        <f t="shared" si="3"/>
        <v>3.3070866141732269E-2</v>
      </c>
    </row>
    <row r="59" spans="1:11" x14ac:dyDescent="0.2">
      <c r="A59" s="139" t="s">
        <v>114</v>
      </c>
      <c r="B59" s="168">
        <v>682</v>
      </c>
      <c r="C59" s="163">
        <v>925</v>
      </c>
      <c r="D59" s="169">
        <v>883</v>
      </c>
      <c r="E59" s="219">
        <f t="shared" si="0"/>
        <v>-0.26270270270270268</v>
      </c>
      <c r="F59" s="220">
        <f t="shared" si="1"/>
        <v>-0.22763306908267267</v>
      </c>
      <c r="G59" s="168">
        <f>'4'!G59+'5'!B59</f>
        <v>3180</v>
      </c>
      <c r="H59" s="163">
        <v>2958</v>
      </c>
      <c r="I59" s="169">
        <f>D59+[2]אפריל!H59</f>
        <v>2948</v>
      </c>
      <c r="J59" s="219">
        <f t="shared" si="2"/>
        <v>7.5050709939147975E-2</v>
      </c>
      <c r="K59" s="220">
        <f t="shared" si="3"/>
        <v>7.8697421981004156E-2</v>
      </c>
    </row>
    <row r="60" spans="1:11" x14ac:dyDescent="0.2">
      <c r="A60" s="139" t="s">
        <v>49</v>
      </c>
      <c r="B60" s="168">
        <v>107</v>
      </c>
      <c r="C60" s="163">
        <v>234</v>
      </c>
      <c r="D60" s="169">
        <v>206</v>
      </c>
      <c r="E60" s="219">
        <f t="shared" si="0"/>
        <v>-0.54273504273504281</v>
      </c>
      <c r="F60" s="220">
        <f t="shared" si="1"/>
        <v>-0.48058252427184467</v>
      </c>
      <c r="G60" s="168">
        <f>'4'!G60+'5'!B60</f>
        <v>546</v>
      </c>
      <c r="H60" s="163">
        <v>724</v>
      </c>
      <c r="I60" s="169">
        <f>D60+[2]אפריל!H60</f>
        <v>1184</v>
      </c>
      <c r="J60" s="219">
        <f t="shared" si="2"/>
        <v>-0.2458563535911602</v>
      </c>
      <c r="K60" s="220">
        <f t="shared" si="3"/>
        <v>-0.53885135135135132</v>
      </c>
    </row>
    <row r="61" spans="1:11" x14ac:dyDescent="0.2">
      <c r="A61" s="141"/>
      <c r="B61" s="168"/>
      <c r="C61" s="163"/>
      <c r="D61" s="169"/>
      <c r="E61" s="219"/>
      <c r="F61" s="220"/>
      <c r="G61" s="168"/>
      <c r="H61" s="163"/>
      <c r="I61" s="169"/>
      <c r="J61" s="219"/>
      <c r="K61" s="220"/>
    </row>
    <row r="62" spans="1:11" x14ac:dyDescent="0.2">
      <c r="A62" s="139" t="s">
        <v>47</v>
      </c>
      <c r="B62" s="168">
        <v>842</v>
      </c>
      <c r="C62" s="163">
        <v>991</v>
      </c>
      <c r="D62" s="169">
        <v>456</v>
      </c>
      <c r="E62" s="219">
        <f t="shared" si="0"/>
        <v>-0.15035317860746722</v>
      </c>
      <c r="F62" s="220">
        <f t="shared" si="1"/>
        <v>0.84649122807017552</v>
      </c>
      <c r="G62" s="168">
        <f>'4'!G62+'5'!B62</f>
        <v>4098</v>
      </c>
      <c r="H62" s="163">
        <v>3952</v>
      </c>
      <c r="I62" s="169">
        <f>D62+[2]אפריל!H62</f>
        <v>1932</v>
      </c>
      <c r="J62" s="219">
        <f t="shared" si="2"/>
        <v>3.6943319838056654E-2</v>
      </c>
      <c r="K62" s="220">
        <f t="shared" si="3"/>
        <v>1.1211180124223601</v>
      </c>
    </row>
    <row r="63" spans="1:11" x14ac:dyDescent="0.2">
      <c r="A63" s="139" t="s">
        <v>48</v>
      </c>
      <c r="B63" s="168">
        <v>145</v>
      </c>
      <c r="C63" s="163">
        <v>289</v>
      </c>
      <c r="D63" s="169">
        <v>199</v>
      </c>
      <c r="E63" s="219">
        <f t="shared" si="0"/>
        <v>-0.4982698961937716</v>
      </c>
      <c r="F63" s="220">
        <f t="shared" si="1"/>
        <v>-0.27135678391959794</v>
      </c>
      <c r="G63" s="168">
        <f>'4'!G63+'5'!B63</f>
        <v>1211</v>
      </c>
      <c r="H63" s="163">
        <v>2180</v>
      </c>
      <c r="I63" s="169">
        <f>D63+[2]אפריל!H63</f>
        <v>995</v>
      </c>
      <c r="J63" s="219">
        <f t="shared" si="2"/>
        <v>-0.44449541284403671</v>
      </c>
      <c r="K63" s="220">
        <f t="shared" si="3"/>
        <v>0.21708542713567835</v>
      </c>
    </row>
    <row r="64" spans="1:11" x14ac:dyDescent="0.2">
      <c r="A64" s="139" t="s">
        <v>45</v>
      </c>
      <c r="B64" s="168">
        <v>727</v>
      </c>
      <c r="C64" s="163">
        <v>1320</v>
      </c>
      <c r="D64" s="169">
        <v>451</v>
      </c>
      <c r="E64" s="219">
        <f t="shared" si="0"/>
        <v>-0.44924242424242422</v>
      </c>
      <c r="F64" s="220">
        <f t="shared" si="1"/>
        <v>0.61197339246119742</v>
      </c>
      <c r="G64" s="168">
        <f>'4'!G64+'5'!B64</f>
        <v>4142</v>
      </c>
      <c r="H64" s="163">
        <v>5650</v>
      </c>
      <c r="I64" s="169">
        <f>D64+[2]אפריל!H64</f>
        <v>2084</v>
      </c>
      <c r="J64" s="219">
        <f t="shared" si="2"/>
        <v>-0.26690265486725662</v>
      </c>
      <c r="K64" s="220">
        <f t="shared" si="3"/>
        <v>0.9875239923224568</v>
      </c>
    </row>
    <row r="65" spans="1:11" x14ac:dyDescent="0.2">
      <c r="A65" s="139" t="s">
        <v>50</v>
      </c>
      <c r="B65" s="168">
        <v>516</v>
      </c>
      <c r="C65" s="163">
        <v>557</v>
      </c>
      <c r="D65" s="169">
        <v>418</v>
      </c>
      <c r="E65" s="219">
        <f t="shared" si="0"/>
        <v>-7.3608617594254966E-2</v>
      </c>
      <c r="F65" s="220">
        <f t="shared" si="1"/>
        <v>0.23444976076555024</v>
      </c>
      <c r="G65" s="168">
        <f>'4'!G65+'5'!B65</f>
        <v>2255</v>
      </c>
      <c r="H65" s="163">
        <v>2428</v>
      </c>
      <c r="I65" s="169">
        <f>D65+[2]אפריל!H65</f>
        <v>1924</v>
      </c>
      <c r="J65" s="219">
        <f t="shared" si="2"/>
        <v>-7.1252059308072435E-2</v>
      </c>
      <c r="K65" s="220">
        <f t="shared" si="3"/>
        <v>0.17203742203742212</v>
      </c>
    </row>
    <row r="66" spans="1:11" x14ac:dyDescent="0.2">
      <c r="A66" s="141"/>
      <c r="B66" s="168"/>
      <c r="C66" s="163"/>
      <c r="D66" s="169"/>
      <c r="E66" s="219"/>
      <c r="F66" s="220"/>
      <c r="G66" s="168"/>
      <c r="H66" s="163"/>
      <c r="I66" s="169"/>
      <c r="J66" s="219"/>
      <c r="K66" s="220"/>
    </row>
    <row r="67" spans="1:11" x14ac:dyDescent="0.2">
      <c r="A67" s="139" t="s">
        <v>51</v>
      </c>
      <c r="B67" s="168">
        <v>4311</v>
      </c>
      <c r="C67" s="163">
        <v>6474</v>
      </c>
      <c r="D67" s="169">
        <v>4565</v>
      </c>
      <c r="E67" s="219">
        <f t="shared" si="0"/>
        <v>-0.33410565338276177</v>
      </c>
      <c r="F67" s="220">
        <f t="shared" si="1"/>
        <v>-5.5640744797371355E-2</v>
      </c>
      <c r="G67" s="168">
        <f>'4'!G67+'5'!B67</f>
        <v>30724</v>
      </c>
      <c r="H67" s="163">
        <v>36770</v>
      </c>
      <c r="I67" s="169">
        <f>D67+[2]אפריל!H67</f>
        <v>33381</v>
      </c>
      <c r="J67" s="219">
        <f t="shared" si="2"/>
        <v>-0.16442752243676906</v>
      </c>
      <c r="K67" s="220">
        <f t="shared" si="3"/>
        <v>-7.9596177466223272E-2</v>
      </c>
    </row>
    <row r="68" spans="1:11" x14ac:dyDescent="0.2">
      <c r="A68" s="139" t="s">
        <v>52</v>
      </c>
      <c r="B68" s="168">
        <v>1578</v>
      </c>
      <c r="C68" s="163">
        <v>2319</v>
      </c>
      <c r="D68" s="169">
        <v>1126</v>
      </c>
      <c r="E68" s="219">
        <f t="shared" si="0"/>
        <v>-0.31953428201811129</v>
      </c>
      <c r="F68" s="220">
        <f t="shared" si="1"/>
        <v>0.40142095914742448</v>
      </c>
      <c r="G68" s="168">
        <f>'4'!G68+'5'!B68</f>
        <v>6953</v>
      </c>
      <c r="H68" s="163">
        <v>8061.9999999999991</v>
      </c>
      <c r="I68" s="169">
        <f>D68+[2]אפריל!H68</f>
        <v>5597</v>
      </c>
      <c r="J68" s="219">
        <f t="shared" si="2"/>
        <v>-0.1375589183825352</v>
      </c>
      <c r="K68" s="220">
        <f t="shared" si="3"/>
        <v>0.24227264606038945</v>
      </c>
    </row>
    <row r="69" spans="1:11" x14ac:dyDescent="0.2">
      <c r="A69" s="139" t="s">
        <v>53</v>
      </c>
      <c r="B69" s="168">
        <v>226</v>
      </c>
      <c r="C69" s="163">
        <v>288</v>
      </c>
      <c r="D69" s="169">
        <v>270</v>
      </c>
      <c r="E69" s="219">
        <f t="shared" si="0"/>
        <v>-0.21527777777777779</v>
      </c>
      <c r="F69" s="220">
        <f t="shared" si="1"/>
        <v>-0.16296296296296298</v>
      </c>
      <c r="G69" s="168">
        <f>'4'!G69+'5'!B69</f>
        <v>1405</v>
      </c>
      <c r="H69" s="163">
        <v>2425</v>
      </c>
      <c r="I69" s="169">
        <f>D69+[2]אפריל!H69</f>
        <v>1884</v>
      </c>
      <c r="J69" s="219">
        <f t="shared" si="2"/>
        <v>-0.42061855670103088</v>
      </c>
      <c r="K69" s="220">
        <f t="shared" si="3"/>
        <v>-0.25424628450106157</v>
      </c>
    </row>
    <row r="70" spans="1:11" x14ac:dyDescent="0.2">
      <c r="A70" s="139" t="s">
        <v>105</v>
      </c>
      <c r="B70" s="168">
        <v>123</v>
      </c>
      <c r="C70" s="163">
        <v>157</v>
      </c>
      <c r="D70" s="169">
        <v>99</v>
      </c>
      <c r="E70" s="219">
        <f t="shared" ref="E70:E96" si="4">B70/C70-1</f>
        <v>-0.21656050955414008</v>
      </c>
      <c r="F70" s="220">
        <f t="shared" ref="F70:F96" si="5">B70/D70-1</f>
        <v>0.24242424242424243</v>
      </c>
      <c r="G70" s="168">
        <f>'4'!G70+'5'!B70</f>
        <v>1045</v>
      </c>
      <c r="H70" s="163">
        <v>1416</v>
      </c>
      <c r="I70" s="169">
        <f>D70+[2]אפריל!H70</f>
        <v>921</v>
      </c>
      <c r="J70" s="219">
        <f t="shared" ref="J70:J96" si="6">G70/H70-1</f>
        <v>-0.26200564971751417</v>
      </c>
      <c r="K70" s="220">
        <f t="shared" ref="K70:K96" si="7">G70/I70-1</f>
        <v>0.1346362649294246</v>
      </c>
    </row>
    <row r="71" spans="1:11" x14ac:dyDescent="0.2">
      <c r="A71" s="139" t="s">
        <v>102</v>
      </c>
      <c r="B71" s="168">
        <v>456</v>
      </c>
      <c r="C71" s="163">
        <v>426</v>
      </c>
      <c r="D71" s="169">
        <v>404</v>
      </c>
      <c r="E71" s="219">
        <f t="shared" si="4"/>
        <v>7.0422535211267512E-2</v>
      </c>
      <c r="F71" s="220">
        <f t="shared" si="5"/>
        <v>0.12871287128712861</v>
      </c>
      <c r="G71" s="168">
        <f>'4'!G71+'5'!B71</f>
        <v>2363</v>
      </c>
      <c r="H71" s="163">
        <v>2415</v>
      </c>
      <c r="I71" s="169">
        <f>D71+[2]אפריל!H71</f>
        <v>1786</v>
      </c>
      <c r="J71" s="219">
        <f t="shared" si="6"/>
        <v>-2.153209109730847E-2</v>
      </c>
      <c r="K71" s="220">
        <f t="shared" si="7"/>
        <v>0.32306830907054862</v>
      </c>
    </row>
    <row r="72" spans="1:11" x14ac:dyDescent="0.2">
      <c r="A72" s="139" t="s">
        <v>54</v>
      </c>
      <c r="B72" s="168">
        <v>4177</v>
      </c>
      <c r="C72" s="163">
        <v>6028</v>
      </c>
      <c r="D72" s="169">
        <v>4576</v>
      </c>
      <c r="E72" s="219">
        <f t="shared" si="4"/>
        <v>-0.30706702057067026</v>
      </c>
      <c r="F72" s="220">
        <f t="shared" si="5"/>
        <v>-8.7194055944055937E-2</v>
      </c>
      <c r="G72" s="168">
        <f>'4'!G72+'5'!B72</f>
        <v>18685</v>
      </c>
      <c r="H72" s="163">
        <v>23317</v>
      </c>
      <c r="I72" s="169">
        <f>D72+[2]אפריל!H72</f>
        <v>14779</v>
      </c>
      <c r="J72" s="219">
        <f t="shared" si="6"/>
        <v>-0.19865334305442384</v>
      </c>
      <c r="K72" s="220">
        <f t="shared" si="7"/>
        <v>0.26429393057717032</v>
      </c>
    </row>
    <row r="73" spans="1:11" x14ac:dyDescent="0.2">
      <c r="A73" s="139" t="s">
        <v>55</v>
      </c>
      <c r="B73" s="168">
        <v>1224</v>
      </c>
      <c r="C73" s="163">
        <v>1361</v>
      </c>
      <c r="D73" s="169">
        <v>591</v>
      </c>
      <c r="E73" s="219">
        <f t="shared" si="4"/>
        <v>-0.10066127847171202</v>
      </c>
      <c r="F73" s="220">
        <f t="shared" si="5"/>
        <v>1.0710659898477157</v>
      </c>
      <c r="G73" s="168">
        <f>'4'!G73+'5'!B73</f>
        <v>4067</v>
      </c>
      <c r="H73" s="163">
        <v>3928</v>
      </c>
      <c r="I73" s="169">
        <f>D73+[2]אפריל!H73</f>
        <v>2506</v>
      </c>
      <c r="J73" s="219">
        <f t="shared" si="6"/>
        <v>3.5386965376781987E-2</v>
      </c>
      <c r="K73" s="220">
        <f t="shared" si="7"/>
        <v>0.62290502793296088</v>
      </c>
    </row>
    <row r="74" spans="1:11" x14ac:dyDescent="0.2">
      <c r="A74" s="139" t="s">
        <v>56</v>
      </c>
      <c r="B74" s="168">
        <v>1299</v>
      </c>
      <c r="C74" s="163">
        <v>2808</v>
      </c>
      <c r="D74" s="169">
        <v>1319</v>
      </c>
      <c r="E74" s="219">
        <f t="shared" si="4"/>
        <v>-0.53739316239316237</v>
      </c>
      <c r="F74" s="220">
        <f t="shared" si="5"/>
        <v>-1.5163002274450332E-2</v>
      </c>
      <c r="G74" s="168">
        <f>'4'!G74+'5'!B74</f>
        <v>5594</v>
      </c>
      <c r="H74" s="163">
        <v>9122</v>
      </c>
      <c r="I74" s="169">
        <f>D74+[2]אפריל!H74</f>
        <v>6631</v>
      </c>
      <c r="J74" s="219">
        <f t="shared" si="6"/>
        <v>-0.38675729006796755</v>
      </c>
      <c r="K74" s="220">
        <f t="shared" si="7"/>
        <v>-0.15638666867742423</v>
      </c>
    </row>
    <row r="75" spans="1:11" x14ac:dyDescent="0.2">
      <c r="A75" s="139" t="s">
        <v>57</v>
      </c>
      <c r="B75" s="168">
        <v>1009</v>
      </c>
      <c r="C75" s="163">
        <v>2388</v>
      </c>
      <c r="D75" s="169">
        <v>870</v>
      </c>
      <c r="E75" s="219">
        <f t="shared" si="4"/>
        <v>-0.57747068676716917</v>
      </c>
      <c r="F75" s="220">
        <f t="shared" si="5"/>
        <v>0.1597701149425288</v>
      </c>
      <c r="G75" s="168">
        <f>'4'!G75+'5'!B75</f>
        <v>4361</v>
      </c>
      <c r="H75" s="163">
        <v>6530</v>
      </c>
      <c r="I75" s="169">
        <f>D75+[2]אפריל!H75</f>
        <v>4373</v>
      </c>
      <c r="J75" s="219">
        <f t="shared" si="6"/>
        <v>-0.33215926493108727</v>
      </c>
      <c r="K75" s="220">
        <f t="shared" si="7"/>
        <v>-2.7441115938714455E-3</v>
      </c>
    </row>
    <row r="76" spans="1:11" x14ac:dyDescent="0.2">
      <c r="A76" s="139" t="s">
        <v>58</v>
      </c>
      <c r="B76" s="168">
        <v>1414</v>
      </c>
      <c r="C76" s="163">
        <v>1877</v>
      </c>
      <c r="D76" s="169">
        <v>2588</v>
      </c>
      <c r="E76" s="219">
        <f t="shared" si="4"/>
        <v>-0.24667021843367076</v>
      </c>
      <c r="F76" s="220">
        <f t="shared" si="5"/>
        <v>-0.45363214837712518</v>
      </c>
      <c r="G76" s="168">
        <f>'4'!G76+'5'!B76</f>
        <v>6579</v>
      </c>
      <c r="H76" s="163">
        <v>8045.9999999999991</v>
      </c>
      <c r="I76" s="169">
        <f>D76+[2]אפריל!H76</f>
        <v>7796</v>
      </c>
      <c r="J76" s="219">
        <f t="shared" si="6"/>
        <v>-0.18232662192393723</v>
      </c>
      <c r="K76" s="220">
        <f t="shared" si="7"/>
        <v>-0.15610569522832218</v>
      </c>
    </row>
    <row r="77" spans="1:11" x14ac:dyDescent="0.2">
      <c r="A77" s="139" t="s">
        <v>59</v>
      </c>
      <c r="B77" s="168">
        <f>247+114</f>
        <v>361</v>
      </c>
      <c r="C77" s="163">
        <v>588</v>
      </c>
      <c r="D77" s="169">
        <v>291</v>
      </c>
      <c r="E77" s="219">
        <f t="shared" si="4"/>
        <v>-0.38605442176870752</v>
      </c>
      <c r="F77" s="220">
        <f t="shared" si="5"/>
        <v>0.24054982817869419</v>
      </c>
      <c r="G77" s="168">
        <f>'4'!G77+'5'!B77</f>
        <v>1704</v>
      </c>
      <c r="H77" s="163">
        <v>2596</v>
      </c>
      <c r="I77" s="169">
        <v>2205</v>
      </c>
      <c r="J77" s="219">
        <f t="shared" si="6"/>
        <v>-0.34360554699537749</v>
      </c>
      <c r="K77" s="220">
        <f t="shared" si="7"/>
        <v>-0.22721088435374148</v>
      </c>
    </row>
    <row r="78" spans="1:11" x14ac:dyDescent="0.2">
      <c r="A78" s="139"/>
      <c r="B78" s="168"/>
      <c r="C78" s="163"/>
      <c r="D78" s="169"/>
      <c r="E78" s="219"/>
      <c r="F78" s="220"/>
      <c r="G78" s="168"/>
      <c r="H78" s="163"/>
      <c r="I78" s="169"/>
      <c r="J78" s="219"/>
      <c r="K78" s="220"/>
    </row>
    <row r="79" spans="1:11" x14ac:dyDescent="0.2">
      <c r="A79" s="139" t="s">
        <v>60</v>
      </c>
      <c r="B79" s="168">
        <f>SUM(B80:B83)</f>
        <v>81530</v>
      </c>
      <c r="C79" s="163">
        <v>99378</v>
      </c>
      <c r="D79" s="169">
        <v>75910</v>
      </c>
      <c r="E79" s="219">
        <f t="shared" si="4"/>
        <v>-0.17959709392420853</v>
      </c>
      <c r="F79" s="220">
        <f t="shared" si="5"/>
        <v>7.4035041496508969E-2</v>
      </c>
      <c r="G79" s="168">
        <f>'4'!G79+'5'!B79</f>
        <v>326323</v>
      </c>
      <c r="H79" s="163">
        <v>362217</v>
      </c>
      <c r="I79" s="169">
        <f>D79+[2]אפריל!H79</f>
        <v>318722</v>
      </c>
      <c r="J79" s="219">
        <f t="shared" si="6"/>
        <v>-9.9095293705154686E-2</v>
      </c>
      <c r="K79" s="220">
        <f t="shared" si="7"/>
        <v>2.384836942539259E-2</v>
      </c>
    </row>
    <row r="80" spans="1:11" x14ac:dyDescent="0.2">
      <c r="A80" s="139" t="s">
        <v>61</v>
      </c>
      <c r="B80" s="168">
        <v>62157</v>
      </c>
      <c r="C80" s="163">
        <v>72444</v>
      </c>
      <c r="D80" s="169">
        <v>54868</v>
      </c>
      <c r="E80" s="219">
        <f t="shared" si="4"/>
        <v>-0.14199933741924797</v>
      </c>
      <c r="F80" s="220">
        <f t="shared" si="5"/>
        <v>0.13284610337537361</v>
      </c>
      <c r="G80" s="168">
        <f>'4'!G80+'5'!B80</f>
        <v>249381</v>
      </c>
      <c r="H80" s="163">
        <v>273938</v>
      </c>
      <c r="I80" s="169">
        <f>D80+[2]אפריל!H80</f>
        <v>239931</v>
      </c>
      <c r="J80" s="219">
        <f t="shared" si="6"/>
        <v>-8.9644372084194179E-2</v>
      </c>
      <c r="K80" s="220">
        <f t="shared" si="7"/>
        <v>3.9386323568025849E-2</v>
      </c>
    </row>
    <row r="81" spans="1:11" x14ac:dyDescent="0.2">
      <c r="A81" s="139" t="s">
        <v>62</v>
      </c>
      <c r="B81" s="168">
        <v>7223</v>
      </c>
      <c r="C81" s="163">
        <v>9148</v>
      </c>
      <c r="D81" s="169">
        <v>6579</v>
      </c>
      <c r="E81" s="219">
        <f t="shared" si="4"/>
        <v>-0.21042850896370791</v>
      </c>
      <c r="F81" s="220">
        <f t="shared" si="5"/>
        <v>9.7887216902264873E-2</v>
      </c>
      <c r="G81" s="168">
        <f>'4'!G81+'5'!B81</f>
        <v>25965</v>
      </c>
      <c r="H81" s="163">
        <v>29530</v>
      </c>
      <c r="I81" s="169">
        <f>D81+[2]אפריל!H81</f>
        <v>25458</v>
      </c>
      <c r="J81" s="219">
        <f t="shared" si="6"/>
        <v>-0.12072468675922787</v>
      </c>
      <c r="K81" s="220">
        <f t="shared" si="7"/>
        <v>1.9915154371906718E-2</v>
      </c>
    </row>
    <row r="82" spans="1:11" x14ac:dyDescent="0.2">
      <c r="A82" s="139" t="s">
        <v>63</v>
      </c>
      <c r="B82" s="168">
        <v>1658</v>
      </c>
      <c r="C82" s="163">
        <v>2362</v>
      </c>
      <c r="D82" s="169">
        <v>1970</v>
      </c>
      <c r="E82" s="219">
        <f t="shared" si="4"/>
        <v>-0.29805249788314991</v>
      </c>
      <c r="F82" s="220">
        <f t="shared" si="5"/>
        <v>-0.15837563451776648</v>
      </c>
      <c r="G82" s="168">
        <f>'4'!G82+'5'!B82</f>
        <v>7739</v>
      </c>
      <c r="H82" s="163">
        <v>7991</v>
      </c>
      <c r="I82" s="169">
        <f>D82+[2]אפריל!H82</f>
        <v>7019</v>
      </c>
      <c r="J82" s="219">
        <f t="shared" si="6"/>
        <v>-3.1535477412088619E-2</v>
      </c>
      <c r="K82" s="220">
        <f t="shared" si="7"/>
        <v>0.10257871491665482</v>
      </c>
    </row>
    <row r="83" spans="1:11" x14ac:dyDescent="0.2">
      <c r="A83" s="139" t="s">
        <v>64</v>
      </c>
      <c r="B83" s="168">
        <v>10492</v>
      </c>
      <c r="C83" s="163">
        <v>15424</v>
      </c>
      <c r="D83" s="169">
        <f>810+11683</f>
        <v>12493</v>
      </c>
      <c r="E83" s="219">
        <f t="shared" si="4"/>
        <v>-0.31976141078838172</v>
      </c>
      <c r="F83" s="220">
        <f t="shared" si="5"/>
        <v>-0.16016969502921641</v>
      </c>
      <c r="G83" s="168">
        <f>'4'!G83+'5'!B83</f>
        <v>43238</v>
      </c>
      <c r="H83" s="163">
        <v>50758</v>
      </c>
      <c r="I83" s="169">
        <f>D83+[2]אפריל!H83</f>
        <v>46314</v>
      </c>
      <c r="J83" s="219">
        <f t="shared" si="6"/>
        <v>-0.14815398557862802</v>
      </c>
      <c r="K83" s="220">
        <f t="shared" si="7"/>
        <v>-6.6416202444185335E-2</v>
      </c>
    </row>
    <row r="84" spans="1:11" x14ac:dyDescent="0.2">
      <c r="A84" s="139" t="s">
        <v>65</v>
      </c>
      <c r="B84" s="168">
        <v>304</v>
      </c>
      <c r="C84" s="163">
        <v>295</v>
      </c>
      <c r="D84" s="169">
        <v>175</v>
      </c>
      <c r="E84" s="219">
        <f t="shared" si="4"/>
        <v>3.050847457627115E-2</v>
      </c>
      <c r="F84" s="220">
        <f t="shared" si="5"/>
        <v>0.7371428571428571</v>
      </c>
      <c r="G84" s="168">
        <f>'4'!G84+'5'!B84</f>
        <v>1191</v>
      </c>
      <c r="H84" s="163">
        <v>1215</v>
      </c>
      <c r="I84" s="169">
        <f>D84+[2]אפריל!H84</f>
        <v>958</v>
      </c>
      <c r="J84" s="219">
        <f t="shared" si="6"/>
        <v>-1.9753086419753041E-2</v>
      </c>
      <c r="K84" s="220">
        <f t="shared" si="7"/>
        <v>0.24321503131524014</v>
      </c>
    </row>
    <row r="85" spans="1:11" x14ac:dyDescent="0.2">
      <c r="A85" s="139" t="s">
        <v>66</v>
      </c>
      <c r="B85" s="168">
        <v>2199</v>
      </c>
      <c r="C85" s="163">
        <v>3169</v>
      </c>
      <c r="D85" s="169">
        <v>2373</v>
      </c>
      <c r="E85" s="219">
        <f t="shared" si="4"/>
        <v>-0.30609024928999684</v>
      </c>
      <c r="F85" s="220">
        <f t="shared" si="5"/>
        <v>-7.332490518331225E-2</v>
      </c>
      <c r="G85" s="168">
        <f>'4'!G85+'5'!B85</f>
        <v>11121</v>
      </c>
      <c r="H85" s="163">
        <v>13147</v>
      </c>
      <c r="I85" s="169">
        <f>D85+[2]אפריל!H85</f>
        <v>11788</v>
      </c>
      <c r="J85" s="219">
        <f t="shared" si="6"/>
        <v>-0.15410359777896099</v>
      </c>
      <c r="K85" s="220">
        <f t="shared" si="7"/>
        <v>-5.6582965727858814E-2</v>
      </c>
    </row>
    <row r="86" spans="1:11" x14ac:dyDescent="0.2">
      <c r="A86" s="139" t="s">
        <v>67</v>
      </c>
      <c r="B86" s="168">
        <v>4489</v>
      </c>
      <c r="C86" s="163">
        <v>7474</v>
      </c>
      <c r="D86" s="169">
        <v>6006</v>
      </c>
      <c r="E86" s="219">
        <f t="shared" si="4"/>
        <v>-0.39938453304789934</v>
      </c>
      <c r="F86" s="220">
        <f t="shared" si="5"/>
        <v>-0.25258075258075263</v>
      </c>
      <c r="G86" s="168">
        <f>'4'!G86+'5'!B86</f>
        <v>18327</v>
      </c>
      <c r="H86" s="163">
        <v>21755</v>
      </c>
      <c r="I86" s="169">
        <f>D86+[2]אפריל!H86</f>
        <v>19773</v>
      </c>
      <c r="J86" s="219">
        <f t="shared" si="6"/>
        <v>-0.15757297173063667</v>
      </c>
      <c r="K86" s="220">
        <f t="shared" si="7"/>
        <v>-7.3130025792747633E-2</v>
      </c>
    </row>
    <row r="87" spans="1:11" x14ac:dyDescent="0.2">
      <c r="A87" s="139" t="s">
        <v>68</v>
      </c>
      <c r="B87" s="168">
        <v>541</v>
      </c>
      <c r="C87" s="163">
        <v>797</v>
      </c>
      <c r="D87" s="169">
        <v>841</v>
      </c>
      <c r="E87" s="219">
        <f t="shared" si="4"/>
        <v>-0.32120451693851948</v>
      </c>
      <c r="F87" s="220">
        <f t="shared" si="5"/>
        <v>-0.356718192627824</v>
      </c>
      <c r="G87" s="168">
        <f>'4'!G87+'5'!B87</f>
        <v>2588</v>
      </c>
      <c r="H87" s="163">
        <v>3006</v>
      </c>
      <c r="I87" s="169">
        <f>D87+[2]אפריל!H87</f>
        <v>2683</v>
      </c>
      <c r="J87" s="219">
        <f t="shared" si="6"/>
        <v>-0.13905522288755823</v>
      </c>
      <c r="K87" s="220">
        <f t="shared" si="7"/>
        <v>-3.5408125232948229E-2</v>
      </c>
    </row>
    <row r="88" spans="1:11" x14ac:dyDescent="0.2">
      <c r="A88" s="139" t="s">
        <v>69</v>
      </c>
      <c r="B88" s="168">
        <v>732</v>
      </c>
      <c r="C88" s="163">
        <v>1090</v>
      </c>
      <c r="D88" s="169">
        <v>992</v>
      </c>
      <c r="E88" s="219">
        <f t="shared" si="4"/>
        <v>-0.32844036697247703</v>
      </c>
      <c r="F88" s="220">
        <f t="shared" si="5"/>
        <v>-0.26209677419354838</v>
      </c>
      <c r="G88" s="168">
        <f>'4'!G88+'5'!B88</f>
        <v>2920</v>
      </c>
      <c r="H88" s="163">
        <v>3579</v>
      </c>
      <c r="I88" s="169">
        <f>D88+[2]אפריל!H88</f>
        <v>3460</v>
      </c>
      <c r="J88" s="219">
        <f t="shared" si="6"/>
        <v>-0.18412964515227714</v>
      </c>
      <c r="K88" s="220">
        <f t="shared" si="7"/>
        <v>-0.15606936416184969</v>
      </c>
    </row>
    <row r="89" spans="1:11" x14ac:dyDescent="0.2">
      <c r="A89" s="139" t="s">
        <v>70</v>
      </c>
      <c r="B89" s="168">
        <v>163</v>
      </c>
      <c r="C89" s="163">
        <v>307</v>
      </c>
      <c r="D89" s="169">
        <v>383</v>
      </c>
      <c r="E89" s="219">
        <f t="shared" si="4"/>
        <v>-0.46905537459283386</v>
      </c>
      <c r="F89" s="220">
        <f t="shared" si="5"/>
        <v>-0.5744125326370757</v>
      </c>
      <c r="G89" s="168">
        <f>'4'!G89+'5'!B89</f>
        <v>448</v>
      </c>
      <c r="H89" s="163">
        <v>1051</v>
      </c>
      <c r="I89" s="169">
        <f>D89+[2]אפריל!H89</f>
        <v>1098</v>
      </c>
      <c r="J89" s="219">
        <f t="shared" si="6"/>
        <v>-0.57373929590865846</v>
      </c>
      <c r="K89" s="220">
        <f t="shared" si="7"/>
        <v>-0.59198542805100174</v>
      </c>
    </row>
    <row r="90" spans="1:11" x14ac:dyDescent="0.2">
      <c r="A90" s="139"/>
      <c r="B90" s="168"/>
      <c r="C90" s="163"/>
      <c r="D90" s="169"/>
      <c r="E90" s="219"/>
      <c r="F90" s="220"/>
      <c r="G90" s="168"/>
      <c r="H90" s="163"/>
      <c r="I90" s="169"/>
      <c r="J90" s="219"/>
      <c r="K90" s="220"/>
    </row>
    <row r="91" spans="1:11" x14ac:dyDescent="0.2">
      <c r="A91" s="139" t="s">
        <v>71</v>
      </c>
      <c r="B91" s="168">
        <f>SUM(B92:B94)</f>
        <v>3367</v>
      </c>
      <c r="C91" s="163">
        <v>4506</v>
      </c>
      <c r="D91" s="169">
        <v>3444</v>
      </c>
      <c r="E91" s="219">
        <f t="shared" si="4"/>
        <v>-0.25277407900577009</v>
      </c>
      <c r="F91" s="220">
        <f t="shared" si="5"/>
        <v>-2.2357723577235755E-2</v>
      </c>
      <c r="G91" s="168">
        <f>'4'!G91+'5'!B91</f>
        <v>12285</v>
      </c>
      <c r="H91" s="163">
        <v>15109</v>
      </c>
      <c r="I91" s="169">
        <f>D91+[2]אפריל!H91</f>
        <v>13371</v>
      </c>
      <c r="J91" s="219">
        <f t="shared" si="6"/>
        <v>-0.1869084651532199</v>
      </c>
      <c r="K91" s="220">
        <f t="shared" si="7"/>
        <v>-8.1220551940767383E-2</v>
      </c>
    </row>
    <row r="92" spans="1:11" x14ac:dyDescent="0.2">
      <c r="A92" s="139" t="s">
        <v>72</v>
      </c>
      <c r="B92" s="168">
        <v>2830</v>
      </c>
      <c r="C92" s="163">
        <v>3878</v>
      </c>
      <c r="D92" s="169">
        <v>2973</v>
      </c>
      <c r="E92" s="219">
        <f t="shared" si="4"/>
        <v>-0.27024239298607533</v>
      </c>
      <c r="F92" s="220">
        <f t="shared" si="5"/>
        <v>-4.8099562731247936E-2</v>
      </c>
      <c r="G92" s="168">
        <f>'4'!G92+'5'!B92</f>
        <v>10546</v>
      </c>
      <c r="H92" s="163">
        <v>12959</v>
      </c>
      <c r="I92" s="169">
        <f>D92+[2]אפריל!H92</f>
        <v>11618</v>
      </c>
      <c r="J92" s="219">
        <f t="shared" si="6"/>
        <v>-0.18620263909252255</v>
      </c>
      <c r="K92" s="220">
        <f t="shared" si="7"/>
        <v>-9.2270614563608189E-2</v>
      </c>
    </row>
    <row r="93" spans="1:11" x14ac:dyDescent="0.2">
      <c r="A93" s="139" t="s">
        <v>73</v>
      </c>
      <c r="B93" s="168">
        <v>413</v>
      </c>
      <c r="C93" s="163">
        <v>424</v>
      </c>
      <c r="D93" s="169">
        <v>318</v>
      </c>
      <c r="E93" s="219">
        <f t="shared" si="4"/>
        <v>-2.5943396226415061E-2</v>
      </c>
      <c r="F93" s="220">
        <f t="shared" si="5"/>
        <v>0.29874213836477992</v>
      </c>
      <c r="G93" s="168">
        <f>'4'!G93+'5'!B93</f>
        <v>1386</v>
      </c>
      <c r="H93" s="163">
        <v>1636</v>
      </c>
      <c r="I93" s="169">
        <f>D93+[2]אפריל!H93</f>
        <v>1362</v>
      </c>
      <c r="J93" s="219">
        <f t="shared" si="6"/>
        <v>-0.15281173594132025</v>
      </c>
      <c r="K93" s="220">
        <f t="shared" si="7"/>
        <v>1.7621145374449254E-2</v>
      </c>
    </row>
    <row r="94" spans="1:11" x14ac:dyDescent="0.2">
      <c r="A94" s="139" t="s">
        <v>17</v>
      </c>
      <c r="B94" s="168">
        <v>124</v>
      </c>
      <c r="C94" s="163">
        <v>204</v>
      </c>
      <c r="D94" s="169">
        <v>153</v>
      </c>
      <c r="E94" s="219">
        <f t="shared" si="4"/>
        <v>-0.39215686274509809</v>
      </c>
      <c r="F94" s="220">
        <f t="shared" si="5"/>
        <v>-0.18954248366013071</v>
      </c>
      <c r="G94" s="168">
        <f>'4'!G94+'5'!B94</f>
        <v>353</v>
      </c>
      <c r="H94" s="163">
        <v>514</v>
      </c>
      <c r="I94" s="169">
        <f>D94+[2]אפריל!H94</f>
        <v>391</v>
      </c>
      <c r="J94" s="219">
        <f t="shared" si="6"/>
        <v>-0.3132295719844358</v>
      </c>
      <c r="K94" s="220">
        <f t="shared" si="7"/>
        <v>-9.7186700767263434E-2</v>
      </c>
    </row>
    <row r="95" spans="1:11" x14ac:dyDescent="0.2">
      <c r="A95" s="139"/>
      <c r="B95" s="168"/>
      <c r="C95" s="163"/>
      <c r="D95" s="169"/>
      <c r="E95" s="219"/>
      <c r="F95" s="220"/>
      <c r="G95" s="168"/>
      <c r="H95" s="163"/>
      <c r="I95" s="169"/>
      <c r="J95" s="219"/>
      <c r="K95" s="220"/>
    </row>
    <row r="96" spans="1:11" ht="13.5" thickBot="1" x14ac:dyDescent="0.25">
      <c r="A96" s="142" t="s">
        <v>74</v>
      </c>
      <c r="B96" s="170">
        <v>788</v>
      </c>
      <c r="C96" s="171">
        <v>773</v>
      </c>
      <c r="D96" s="172">
        <v>1434</v>
      </c>
      <c r="E96" s="221">
        <f t="shared" si="4"/>
        <v>1.9404915912031084E-2</v>
      </c>
      <c r="F96" s="222">
        <f t="shared" si="5"/>
        <v>-0.45048814504881451</v>
      </c>
      <c r="G96" s="170">
        <v>3595</v>
      </c>
      <c r="H96" s="171">
        <v>5018</v>
      </c>
      <c r="I96" s="172">
        <f>D96+[2]אפריל!H96</f>
        <v>5493</v>
      </c>
      <c r="J96" s="221">
        <f t="shared" si="6"/>
        <v>-0.28357911518533285</v>
      </c>
      <c r="K96" s="222">
        <f t="shared" si="7"/>
        <v>-0.34553067540506099</v>
      </c>
    </row>
  </sheetData>
  <mergeCells count="4">
    <mergeCell ref="B3:D3"/>
    <mergeCell ref="E3:F3"/>
    <mergeCell ref="G3:I3"/>
    <mergeCell ref="J3:K3"/>
  </mergeCells>
  <conditionalFormatting sqref="E5:F96">
    <cfRule type="cellIs" dxfId="29" priority="3" operator="lessThan">
      <formula>0</formula>
    </cfRule>
    <cfRule type="cellIs" dxfId="28" priority="4" operator="greaterThan">
      <formula>0</formula>
    </cfRule>
  </conditionalFormatting>
  <conditionalFormatting sqref="J5:K96">
    <cfRule type="cellIs" dxfId="27" priority="1" operator="lessThan">
      <formula>0</formula>
    </cfRule>
    <cfRule type="cellIs" dxfId="26" priority="2" operator="greaterThan">
      <formula>0</formula>
    </cfRule>
  </conditionalFormatting>
  <pageMargins left="0.7" right="0.7" top="0.75" bottom="0.75" header="0.3" footer="0.3"/>
  <pageSetup scale="56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6"/>
  <sheetViews>
    <sheetView zoomScaleNormal="100" workbookViewId="0">
      <selection activeCell="J5" sqref="J5:K96"/>
    </sheetView>
  </sheetViews>
  <sheetFormatPr defaultRowHeight="12.75" x14ac:dyDescent="0.2"/>
  <cols>
    <col min="1" max="1" width="17.125" style="46" customWidth="1"/>
    <col min="2" max="4" width="6.625" style="46" bestFit="1" customWidth="1"/>
    <col min="5" max="6" width="6.625" style="9" bestFit="1" customWidth="1"/>
    <col min="7" max="9" width="8" style="9" bestFit="1" customWidth="1"/>
    <col min="10" max="11" width="6.625" style="9" bestFit="1" customWidth="1"/>
    <col min="12" max="16384" width="9" style="9"/>
  </cols>
  <sheetData>
    <row r="1" spans="1:11" x14ac:dyDescent="0.2">
      <c r="A1" s="46" t="s">
        <v>110</v>
      </c>
    </row>
    <row r="2" spans="1:11" ht="13.5" thickBot="1" x14ac:dyDescent="0.25"/>
    <row r="3" spans="1:11" ht="13.5" thickBot="1" x14ac:dyDescent="0.25">
      <c r="A3" s="173"/>
      <c r="B3" s="260" t="s">
        <v>83</v>
      </c>
      <c r="C3" s="261"/>
      <c r="D3" s="262"/>
      <c r="E3" s="257" t="s">
        <v>76</v>
      </c>
      <c r="F3" s="259"/>
      <c r="G3" s="260" t="s">
        <v>100</v>
      </c>
      <c r="H3" s="261"/>
      <c r="I3" s="262"/>
      <c r="J3" s="257" t="s">
        <v>76</v>
      </c>
      <c r="K3" s="259"/>
    </row>
    <row r="4" spans="1:11" ht="13.5" thickBot="1" x14ac:dyDescent="0.25">
      <c r="A4" s="139"/>
      <c r="B4" s="179">
        <v>2015</v>
      </c>
      <c r="C4" s="180">
        <v>2014</v>
      </c>
      <c r="D4" s="181">
        <v>2013</v>
      </c>
      <c r="E4" s="179" t="s">
        <v>133</v>
      </c>
      <c r="F4" s="181" t="s">
        <v>134</v>
      </c>
      <c r="G4" s="179">
        <v>2015</v>
      </c>
      <c r="H4" s="180">
        <v>2014</v>
      </c>
      <c r="I4" s="181">
        <v>2013</v>
      </c>
      <c r="J4" s="179" t="s">
        <v>133</v>
      </c>
      <c r="K4" s="181" t="s">
        <v>134</v>
      </c>
    </row>
    <row r="5" spans="1:11" x14ac:dyDescent="0.2">
      <c r="A5" s="139" t="s">
        <v>0</v>
      </c>
      <c r="B5" s="175">
        <f>B6+B27+B35+B79+B91+B96</f>
        <v>237474</v>
      </c>
      <c r="C5" s="174">
        <v>297217</v>
      </c>
      <c r="D5" s="176">
        <v>241410</v>
      </c>
      <c r="E5" s="217">
        <f>B5/C5-1</f>
        <v>-0.20100801771096544</v>
      </c>
      <c r="F5" s="218">
        <f>B5/D5-1</f>
        <v>-1.6304212750093194E-2</v>
      </c>
      <c r="G5" s="175">
        <f>B5+'5'!G5</f>
        <v>1401092</v>
      </c>
      <c r="H5" s="174">
        <v>1690376</v>
      </c>
      <c r="I5" s="176">
        <v>1427305</v>
      </c>
      <c r="J5" s="217">
        <f>G5/H5-1</f>
        <v>-0.17113588929326962</v>
      </c>
      <c r="K5" s="218">
        <f>G5/I5-1</f>
        <v>-1.8365380910176921E-2</v>
      </c>
    </row>
    <row r="6" spans="1:11" x14ac:dyDescent="0.2">
      <c r="A6" s="139" t="s">
        <v>1</v>
      </c>
      <c r="B6" s="177">
        <f>B8+B21</f>
        <v>18260</v>
      </c>
      <c r="C6" s="144">
        <v>22698</v>
      </c>
      <c r="D6" s="149">
        <v>20395</v>
      </c>
      <c r="E6" s="219">
        <f t="shared" ref="E6:E69" si="0">B6/C6-1</f>
        <v>-0.1955238346990924</v>
      </c>
      <c r="F6" s="220">
        <f t="shared" ref="F6:F69" si="1">B6/D6-1</f>
        <v>-0.10468252022554547</v>
      </c>
      <c r="G6" s="177">
        <f>B6+'5'!G6</f>
        <v>126592</v>
      </c>
      <c r="H6" s="144">
        <v>140715</v>
      </c>
      <c r="I6" s="149">
        <v>127386</v>
      </c>
      <c r="J6" s="219">
        <f t="shared" ref="J6:J69" si="2">G6/H6-1</f>
        <v>-0.1003659879899087</v>
      </c>
      <c r="K6" s="220">
        <f t="shared" ref="K6:K69" si="3">G6/I6-1</f>
        <v>-6.2330240371782919E-3</v>
      </c>
    </row>
    <row r="7" spans="1:11" x14ac:dyDescent="0.2">
      <c r="A7" s="139"/>
      <c r="B7" s="177"/>
      <c r="C7" s="144"/>
      <c r="D7" s="149"/>
      <c r="E7" s="219"/>
      <c r="F7" s="220"/>
      <c r="G7" s="177"/>
      <c r="H7" s="144"/>
      <c r="I7" s="149"/>
      <c r="J7" s="219"/>
      <c r="K7" s="220"/>
    </row>
    <row r="8" spans="1:11" x14ac:dyDescent="0.2">
      <c r="A8" s="139" t="s">
        <v>2</v>
      </c>
      <c r="B8" s="177">
        <f>SUM(B9:B19)</f>
        <v>11949</v>
      </c>
      <c r="C8" s="144">
        <v>15269</v>
      </c>
      <c r="D8" s="149">
        <v>12886</v>
      </c>
      <c r="E8" s="219">
        <f t="shared" si="0"/>
        <v>-0.21743401663501216</v>
      </c>
      <c r="F8" s="220">
        <f t="shared" si="1"/>
        <v>-7.2714573956231598E-2</v>
      </c>
      <c r="G8" s="177">
        <f>B8+'5'!G8</f>
        <v>92458</v>
      </c>
      <c r="H8" s="144">
        <v>106077</v>
      </c>
      <c r="I8" s="149">
        <v>96478</v>
      </c>
      <c r="J8" s="219">
        <f t="shared" si="2"/>
        <v>-0.1283878691893624</v>
      </c>
      <c r="K8" s="220">
        <f t="shared" si="3"/>
        <v>-4.1667530421443222E-2</v>
      </c>
    </row>
    <row r="9" spans="1:11" x14ac:dyDescent="0.2">
      <c r="A9" s="139" t="s">
        <v>3</v>
      </c>
      <c r="B9" s="177">
        <v>2088</v>
      </c>
      <c r="C9" s="144">
        <v>2419</v>
      </c>
      <c r="D9" s="149">
        <v>2371</v>
      </c>
      <c r="E9" s="219">
        <f t="shared" si="0"/>
        <v>-0.13683340223232743</v>
      </c>
      <c r="F9" s="220">
        <f t="shared" si="1"/>
        <v>-0.11935892028679884</v>
      </c>
      <c r="G9" s="177">
        <f>B9+'5'!G9</f>
        <v>22014</v>
      </c>
      <c r="H9" s="144">
        <v>21920</v>
      </c>
      <c r="I9" s="149">
        <v>23855</v>
      </c>
      <c r="J9" s="219">
        <f t="shared" si="2"/>
        <v>4.2883211678832467E-3</v>
      </c>
      <c r="K9" s="220">
        <f t="shared" si="3"/>
        <v>-7.7174596520645622E-2</v>
      </c>
    </row>
    <row r="10" spans="1:11" x14ac:dyDescent="0.2">
      <c r="A10" s="139" t="s">
        <v>4</v>
      </c>
      <c r="B10" s="177">
        <v>324</v>
      </c>
      <c r="C10" s="144">
        <v>696</v>
      </c>
      <c r="D10" s="149">
        <v>295</v>
      </c>
      <c r="E10" s="219">
        <f t="shared" si="0"/>
        <v>-0.53448275862068972</v>
      </c>
      <c r="F10" s="220">
        <f t="shared" si="1"/>
        <v>9.8305084745762716E-2</v>
      </c>
      <c r="G10" s="177">
        <f>B10+'5'!G10</f>
        <v>2266</v>
      </c>
      <c r="H10" s="144">
        <v>5517</v>
      </c>
      <c r="I10" s="149">
        <v>4449</v>
      </c>
      <c r="J10" s="219">
        <f t="shared" si="2"/>
        <v>-0.58926953054196118</v>
      </c>
      <c r="K10" s="220">
        <f t="shared" si="3"/>
        <v>-0.49067206113733419</v>
      </c>
    </row>
    <row r="11" spans="1:11" x14ac:dyDescent="0.2">
      <c r="A11" s="139" t="s">
        <v>5</v>
      </c>
      <c r="B11" s="177">
        <v>1748</v>
      </c>
      <c r="C11" s="144">
        <v>2378</v>
      </c>
      <c r="D11" s="149">
        <v>2279</v>
      </c>
      <c r="E11" s="219">
        <f t="shared" si="0"/>
        <v>-0.26492851135407902</v>
      </c>
      <c r="F11" s="220">
        <f t="shared" si="1"/>
        <v>-0.23299692847740239</v>
      </c>
      <c r="G11" s="177">
        <f>B11+'5'!G11</f>
        <v>11467</v>
      </c>
      <c r="H11" s="144">
        <v>16776</v>
      </c>
      <c r="I11" s="149">
        <v>15660</v>
      </c>
      <c r="J11" s="219">
        <f t="shared" si="2"/>
        <v>-0.31646399618502619</v>
      </c>
      <c r="K11" s="220">
        <f t="shared" si="3"/>
        <v>-0.26775223499361434</v>
      </c>
    </row>
    <row r="12" spans="1:11" x14ac:dyDescent="0.2">
      <c r="A12" s="139" t="s">
        <v>112</v>
      </c>
      <c r="B12" s="177">
        <v>298</v>
      </c>
      <c r="C12" s="144">
        <v>610</v>
      </c>
      <c r="D12" s="149">
        <v>343</v>
      </c>
      <c r="E12" s="219">
        <f t="shared" si="0"/>
        <v>-0.51147540983606565</v>
      </c>
      <c r="F12" s="220">
        <f t="shared" si="1"/>
        <v>-0.13119533527696792</v>
      </c>
      <c r="G12" s="177">
        <f>B12+'5'!G12</f>
        <v>2070</v>
      </c>
      <c r="H12" s="144">
        <v>3034</v>
      </c>
      <c r="I12" s="149">
        <v>2125</v>
      </c>
      <c r="J12" s="219">
        <f t="shared" si="2"/>
        <v>-0.3177323665128543</v>
      </c>
      <c r="K12" s="220">
        <f t="shared" si="3"/>
        <v>-2.5882352941176467E-2</v>
      </c>
    </row>
    <row r="13" spans="1:11" x14ac:dyDescent="0.2">
      <c r="A13" s="139" t="s">
        <v>6</v>
      </c>
      <c r="B13" s="177">
        <v>3741</v>
      </c>
      <c r="C13" s="144">
        <v>3657</v>
      </c>
      <c r="D13" s="149">
        <v>2068</v>
      </c>
      <c r="E13" s="219">
        <f t="shared" si="0"/>
        <v>2.2969647251845693E-2</v>
      </c>
      <c r="F13" s="220">
        <f t="shared" si="1"/>
        <v>0.80899419729206956</v>
      </c>
      <c r="G13" s="177">
        <f>B13+'5'!G13</f>
        <v>22432</v>
      </c>
      <c r="H13" s="144">
        <v>17471</v>
      </c>
      <c r="I13" s="149">
        <v>12175</v>
      </c>
      <c r="J13" s="219">
        <f t="shared" si="2"/>
        <v>0.28395627039093352</v>
      </c>
      <c r="K13" s="220">
        <f t="shared" si="3"/>
        <v>0.84246406570841881</v>
      </c>
    </row>
    <row r="14" spans="1:11" x14ac:dyDescent="0.2">
      <c r="A14" s="139" t="s">
        <v>7</v>
      </c>
      <c r="B14" s="177">
        <v>635</v>
      </c>
      <c r="C14" s="144">
        <v>1034</v>
      </c>
      <c r="D14" s="149">
        <v>877</v>
      </c>
      <c r="E14" s="219">
        <f t="shared" si="0"/>
        <v>-0.38588007736943908</v>
      </c>
      <c r="F14" s="220">
        <f t="shared" si="1"/>
        <v>-0.27594070695553019</v>
      </c>
      <c r="G14" s="177">
        <f>B14+'5'!G14</f>
        <v>5266</v>
      </c>
      <c r="H14" s="144">
        <v>7969</v>
      </c>
      <c r="I14" s="149">
        <v>6230</v>
      </c>
      <c r="J14" s="219">
        <f t="shared" si="2"/>
        <v>-0.33918935876521517</v>
      </c>
      <c r="K14" s="220">
        <f t="shared" si="3"/>
        <v>-0.15473515248796144</v>
      </c>
    </row>
    <row r="15" spans="1:11" x14ac:dyDescent="0.2">
      <c r="A15" s="139" t="s">
        <v>8</v>
      </c>
      <c r="B15" s="177">
        <v>529</v>
      </c>
      <c r="C15" s="144">
        <v>620</v>
      </c>
      <c r="D15" s="149">
        <v>345</v>
      </c>
      <c r="E15" s="219">
        <f t="shared" si="0"/>
        <v>-0.14677419354838706</v>
      </c>
      <c r="F15" s="220">
        <f t="shared" si="1"/>
        <v>0.53333333333333344</v>
      </c>
      <c r="G15" s="177">
        <f>B15+'5'!G15</f>
        <v>3166</v>
      </c>
      <c r="H15" s="144">
        <v>3879</v>
      </c>
      <c r="I15" s="149">
        <v>2940</v>
      </c>
      <c r="J15" s="219">
        <f t="shared" si="2"/>
        <v>-0.1838102603763857</v>
      </c>
      <c r="K15" s="220">
        <f t="shared" si="3"/>
        <v>7.6870748299319835E-2</v>
      </c>
    </row>
    <row r="16" spans="1:11" x14ac:dyDescent="0.2">
      <c r="A16" s="139" t="s">
        <v>9</v>
      </c>
      <c r="B16" s="177">
        <v>1453</v>
      </c>
      <c r="C16" s="144">
        <v>1532</v>
      </c>
      <c r="D16" s="149">
        <v>1842</v>
      </c>
      <c r="E16" s="219">
        <f t="shared" si="0"/>
        <v>-5.156657963446476E-2</v>
      </c>
      <c r="F16" s="220">
        <f t="shared" si="1"/>
        <v>-0.21118349619978283</v>
      </c>
      <c r="G16" s="177">
        <f>B16+'5'!G16</f>
        <v>13487</v>
      </c>
      <c r="H16" s="144">
        <v>16456</v>
      </c>
      <c r="I16" s="149">
        <v>16550</v>
      </c>
      <c r="J16" s="219">
        <f t="shared" si="2"/>
        <v>-0.1804205153135634</v>
      </c>
      <c r="K16" s="220">
        <f t="shared" si="3"/>
        <v>-0.18507552870090638</v>
      </c>
    </row>
    <row r="17" spans="1:11" x14ac:dyDescent="0.2">
      <c r="A17" s="139" t="s">
        <v>10</v>
      </c>
      <c r="B17" s="177">
        <v>526</v>
      </c>
      <c r="C17" s="144">
        <v>1222</v>
      </c>
      <c r="D17" s="149">
        <v>1688</v>
      </c>
      <c r="E17" s="219">
        <f t="shared" si="0"/>
        <v>-0.56955810147299513</v>
      </c>
      <c r="F17" s="220">
        <f t="shared" si="1"/>
        <v>-0.68838862559241698</v>
      </c>
      <c r="G17" s="177">
        <f>B17+'5'!G17</f>
        <v>4028</v>
      </c>
      <c r="H17" s="144">
        <v>5056</v>
      </c>
      <c r="I17" s="149">
        <v>5036</v>
      </c>
      <c r="J17" s="219">
        <f t="shared" si="2"/>
        <v>-0.20332278481012656</v>
      </c>
      <c r="K17" s="220">
        <f t="shared" si="3"/>
        <v>-0.20015885623510721</v>
      </c>
    </row>
    <row r="18" spans="1:11" x14ac:dyDescent="0.2">
      <c r="A18" s="139" t="s">
        <v>11</v>
      </c>
      <c r="B18" s="177">
        <v>182</v>
      </c>
      <c r="C18" s="144">
        <v>301</v>
      </c>
      <c r="D18" s="149">
        <v>225</v>
      </c>
      <c r="E18" s="219">
        <f t="shared" si="0"/>
        <v>-0.39534883720930236</v>
      </c>
      <c r="F18" s="220">
        <f t="shared" si="1"/>
        <v>-0.19111111111111112</v>
      </c>
      <c r="G18" s="177">
        <f>B18+'5'!G18</f>
        <v>1215</v>
      </c>
      <c r="H18" s="144">
        <v>2108</v>
      </c>
      <c r="I18" s="149">
        <v>2182</v>
      </c>
      <c r="J18" s="219">
        <f t="shared" si="2"/>
        <v>-0.4236242884250474</v>
      </c>
      <c r="K18" s="220">
        <f t="shared" si="3"/>
        <v>-0.44317140238313479</v>
      </c>
    </row>
    <row r="19" spans="1:11" x14ac:dyDescent="0.2">
      <c r="A19" s="139" t="s">
        <v>12</v>
      </c>
      <c r="B19" s="177">
        <v>425</v>
      </c>
      <c r="C19" s="144">
        <v>800</v>
      </c>
      <c r="D19" s="149">
        <v>553</v>
      </c>
      <c r="E19" s="219">
        <f t="shared" si="0"/>
        <v>-0.46875</v>
      </c>
      <c r="F19" s="220">
        <f t="shared" si="1"/>
        <v>-0.23146473779385168</v>
      </c>
      <c r="G19" s="177">
        <f>B19+'5'!G19</f>
        <v>5047</v>
      </c>
      <c r="H19" s="144">
        <v>5891</v>
      </c>
      <c r="I19" s="149">
        <v>5276</v>
      </c>
      <c r="J19" s="219">
        <f t="shared" si="2"/>
        <v>-0.14326939399083349</v>
      </c>
      <c r="K19" s="220">
        <f t="shared" si="3"/>
        <v>-4.3404094010614069E-2</v>
      </c>
    </row>
    <row r="20" spans="1:11" x14ac:dyDescent="0.2">
      <c r="A20" s="139"/>
      <c r="B20" s="177"/>
      <c r="C20" s="144"/>
      <c r="D20" s="149"/>
      <c r="E20" s="219"/>
      <c r="F20" s="220"/>
      <c r="G20" s="177"/>
      <c r="H20" s="144"/>
      <c r="I20" s="149"/>
      <c r="J20" s="219"/>
      <c r="K20" s="220"/>
    </row>
    <row r="21" spans="1:11" x14ac:dyDescent="0.2">
      <c r="A21" s="139" t="s">
        <v>13</v>
      </c>
      <c r="B21" s="177">
        <f>SUM(B22:B25)</f>
        <v>6311</v>
      </c>
      <c r="C21" s="144">
        <v>7429</v>
      </c>
      <c r="D21" s="149">
        <v>7509</v>
      </c>
      <c r="E21" s="219">
        <f t="shared" si="0"/>
        <v>-0.15049131780858793</v>
      </c>
      <c r="F21" s="220">
        <f t="shared" si="1"/>
        <v>-0.15954188307364492</v>
      </c>
      <c r="G21" s="177">
        <f>B21+'5'!G21</f>
        <v>34134</v>
      </c>
      <c r="H21" s="144">
        <v>34638</v>
      </c>
      <c r="I21" s="149">
        <v>30908</v>
      </c>
      <c r="J21" s="219">
        <f t="shared" si="2"/>
        <v>-1.4550493677464083E-2</v>
      </c>
      <c r="K21" s="220">
        <f t="shared" si="3"/>
        <v>0.10437427203313066</v>
      </c>
    </row>
    <row r="22" spans="1:11" x14ac:dyDescent="0.2">
      <c r="A22" s="139" t="s">
        <v>14</v>
      </c>
      <c r="B22" s="177">
        <v>520</v>
      </c>
      <c r="C22" s="144">
        <v>702</v>
      </c>
      <c r="D22" s="149">
        <v>739</v>
      </c>
      <c r="E22" s="219">
        <f t="shared" si="0"/>
        <v>-0.2592592592592593</v>
      </c>
      <c r="F22" s="220">
        <f t="shared" si="1"/>
        <v>-0.29634641407307172</v>
      </c>
      <c r="G22" s="177">
        <f>B22+'5'!G22</f>
        <v>2852</v>
      </c>
      <c r="H22" s="144">
        <v>4089.0000000000005</v>
      </c>
      <c r="I22" s="149">
        <v>3835</v>
      </c>
      <c r="J22" s="219">
        <f t="shared" si="2"/>
        <v>-0.30251895328931289</v>
      </c>
      <c r="K22" s="220">
        <f t="shared" si="3"/>
        <v>-0.25632333767926985</v>
      </c>
    </row>
    <row r="23" spans="1:11" x14ac:dyDescent="0.2">
      <c r="A23" s="139" t="s">
        <v>15</v>
      </c>
      <c r="B23" s="177">
        <v>2662</v>
      </c>
      <c r="C23" s="144">
        <v>2756</v>
      </c>
      <c r="D23" s="149">
        <v>3457</v>
      </c>
      <c r="E23" s="219">
        <f t="shared" si="0"/>
        <v>-3.4107402031930301E-2</v>
      </c>
      <c r="F23" s="220">
        <f t="shared" si="1"/>
        <v>-0.22996818050332657</v>
      </c>
      <c r="G23" s="177">
        <f>B23+'5'!G23</f>
        <v>15623</v>
      </c>
      <c r="H23" s="144">
        <v>15465</v>
      </c>
      <c r="I23" s="149">
        <v>12602</v>
      </c>
      <c r="J23" s="219">
        <f t="shared" si="2"/>
        <v>1.0216618170061365E-2</v>
      </c>
      <c r="K23" s="220">
        <f t="shared" si="3"/>
        <v>0.23972385335661017</v>
      </c>
    </row>
    <row r="24" spans="1:11" x14ac:dyDescent="0.2">
      <c r="A24" s="139" t="s">
        <v>16</v>
      </c>
      <c r="B24" s="177">
        <v>2025</v>
      </c>
      <c r="C24" s="144">
        <v>2777</v>
      </c>
      <c r="D24" s="149">
        <v>2175</v>
      </c>
      <c r="E24" s="219">
        <f t="shared" si="0"/>
        <v>-0.2707958228303925</v>
      </c>
      <c r="F24" s="220">
        <f t="shared" si="1"/>
        <v>-6.8965517241379337E-2</v>
      </c>
      <c r="G24" s="177">
        <f>B24+'5'!G24</f>
        <v>9356</v>
      </c>
      <c r="H24" s="144">
        <v>8659</v>
      </c>
      <c r="I24" s="149">
        <v>8445</v>
      </c>
      <c r="J24" s="219">
        <f t="shared" si="2"/>
        <v>8.0494283404550115E-2</v>
      </c>
      <c r="K24" s="220">
        <f t="shared" si="3"/>
        <v>0.10787448194197746</v>
      </c>
    </row>
    <row r="25" spans="1:11" x14ac:dyDescent="0.2">
      <c r="A25" s="139" t="s">
        <v>17</v>
      </c>
      <c r="B25" s="177">
        <f>985+119</f>
        <v>1104</v>
      </c>
      <c r="C25" s="144">
        <v>1194</v>
      </c>
      <c r="D25" s="149">
        <v>1138</v>
      </c>
      <c r="E25" s="219">
        <f t="shared" si="0"/>
        <v>-7.5376884422110546E-2</v>
      </c>
      <c r="F25" s="220">
        <f t="shared" si="1"/>
        <v>-2.9876977152899831E-2</v>
      </c>
      <c r="G25" s="177">
        <f>B25+'5'!G25</f>
        <v>6303</v>
      </c>
      <c r="H25" s="144">
        <v>6425</v>
      </c>
      <c r="I25" s="149">
        <v>6026</v>
      </c>
      <c r="J25" s="219">
        <f t="shared" si="2"/>
        <v>-1.8988326848249026E-2</v>
      </c>
      <c r="K25" s="220">
        <f t="shared" si="3"/>
        <v>4.5967474278128195E-2</v>
      </c>
    </row>
    <row r="26" spans="1:11" x14ac:dyDescent="0.2">
      <c r="A26" s="139"/>
      <c r="B26" s="177"/>
      <c r="C26" s="144"/>
      <c r="D26" s="149"/>
      <c r="E26" s="219"/>
      <c r="F26" s="220"/>
      <c r="G26" s="177"/>
      <c r="H26" s="144"/>
      <c r="I26" s="149"/>
      <c r="J26" s="219"/>
      <c r="K26" s="220"/>
    </row>
    <row r="27" spans="1:11" x14ac:dyDescent="0.2">
      <c r="A27" s="139" t="s">
        <v>18</v>
      </c>
      <c r="B27" s="177">
        <f>SUM(B28:B33)</f>
        <v>4470</v>
      </c>
      <c r="C27" s="144">
        <v>4602</v>
      </c>
      <c r="D27" s="149">
        <v>4486</v>
      </c>
      <c r="E27" s="219">
        <f t="shared" si="0"/>
        <v>-2.8683181225554133E-2</v>
      </c>
      <c r="F27" s="220">
        <f t="shared" si="1"/>
        <v>-3.5666518056174379E-3</v>
      </c>
      <c r="G27" s="177">
        <f>B27+'5'!G27</f>
        <v>31367</v>
      </c>
      <c r="H27" s="144">
        <v>31273</v>
      </c>
      <c r="I27" s="149">
        <v>30976</v>
      </c>
      <c r="J27" s="219">
        <f t="shared" si="2"/>
        <v>3.0057877402231981E-3</v>
      </c>
      <c r="K27" s="220">
        <f t="shared" si="3"/>
        <v>1.2622675619834656E-2</v>
      </c>
    </row>
    <row r="28" spans="1:11" x14ac:dyDescent="0.2">
      <c r="A28" s="139" t="s">
        <v>19</v>
      </c>
      <c r="B28" s="177">
        <v>2185</v>
      </c>
      <c r="C28" s="144">
        <v>2039.0000000000002</v>
      </c>
      <c r="D28" s="149">
        <v>2414</v>
      </c>
      <c r="E28" s="219">
        <f t="shared" si="0"/>
        <v>7.1603727317312238E-2</v>
      </c>
      <c r="F28" s="220">
        <f t="shared" si="1"/>
        <v>-9.4863297431648674E-2</v>
      </c>
      <c r="G28" s="177">
        <f>B28+'5'!G28</f>
        <v>9076</v>
      </c>
      <c r="H28" s="144">
        <v>9639</v>
      </c>
      <c r="I28" s="149">
        <v>11008</v>
      </c>
      <c r="J28" s="219">
        <f t="shared" si="2"/>
        <v>-5.8408548604627075E-2</v>
      </c>
      <c r="K28" s="220">
        <f t="shared" si="3"/>
        <v>-0.17550872093023251</v>
      </c>
    </row>
    <row r="29" spans="1:11" x14ac:dyDescent="0.2">
      <c r="A29" s="139" t="s">
        <v>20</v>
      </c>
      <c r="B29" s="177">
        <v>125</v>
      </c>
      <c r="C29" s="144">
        <v>121</v>
      </c>
      <c r="D29" s="149">
        <v>151</v>
      </c>
      <c r="E29" s="219">
        <f t="shared" si="0"/>
        <v>3.3057851239669311E-2</v>
      </c>
      <c r="F29" s="220">
        <f t="shared" si="1"/>
        <v>-0.17218543046357615</v>
      </c>
      <c r="G29" s="177">
        <f>B29+'5'!G29</f>
        <v>5251</v>
      </c>
      <c r="H29" s="144">
        <v>4605</v>
      </c>
      <c r="I29" s="149">
        <v>3415</v>
      </c>
      <c r="J29" s="219">
        <f t="shared" si="2"/>
        <v>0.14028230184581969</v>
      </c>
      <c r="K29" s="220">
        <f t="shared" si="3"/>
        <v>0.53762811127379218</v>
      </c>
    </row>
    <row r="30" spans="1:11" x14ac:dyDescent="0.2">
      <c r="A30" s="139" t="s">
        <v>21</v>
      </c>
      <c r="B30" s="177">
        <v>182</v>
      </c>
      <c r="C30" s="144">
        <v>237</v>
      </c>
      <c r="D30" s="149">
        <v>148</v>
      </c>
      <c r="E30" s="219">
        <f t="shared" si="0"/>
        <v>-0.23206751054852326</v>
      </c>
      <c r="F30" s="220">
        <f t="shared" si="1"/>
        <v>0.22972972972972983</v>
      </c>
      <c r="G30" s="177">
        <f>B30+'5'!G30</f>
        <v>1668</v>
      </c>
      <c r="H30" s="144">
        <v>1799</v>
      </c>
      <c r="I30" s="149">
        <v>1034</v>
      </c>
      <c r="J30" s="219">
        <f t="shared" si="2"/>
        <v>-7.2818232351306245E-2</v>
      </c>
      <c r="K30" s="220">
        <f t="shared" si="3"/>
        <v>0.61315280464216637</v>
      </c>
    </row>
    <row r="31" spans="1:11" x14ac:dyDescent="0.2">
      <c r="A31" s="140" t="s">
        <v>22</v>
      </c>
      <c r="B31" s="177">
        <v>535</v>
      </c>
      <c r="C31" s="144">
        <v>273</v>
      </c>
      <c r="D31" s="149">
        <v>443</v>
      </c>
      <c r="E31" s="219">
        <f t="shared" si="0"/>
        <v>0.95970695970695963</v>
      </c>
      <c r="F31" s="220">
        <f t="shared" si="1"/>
        <v>0.20767494356659144</v>
      </c>
      <c r="G31" s="177">
        <f>B31+'5'!G31</f>
        <v>4785</v>
      </c>
      <c r="H31" s="144">
        <v>5041</v>
      </c>
      <c r="I31" s="149">
        <v>6871</v>
      </c>
      <c r="J31" s="219">
        <f t="shared" si="2"/>
        <v>-5.0783574687562005E-2</v>
      </c>
      <c r="K31" s="220">
        <f t="shared" si="3"/>
        <v>-0.30359481880366757</v>
      </c>
    </row>
    <row r="32" spans="1:11" x14ac:dyDescent="0.2">
      <c r="A32" s="140" t="s">
        <v>116</v>
      </c>
      <c r="B32" s="177">
        <v>226</v>
      </c>
      <c r="C32" s="144">
        <v>638</v>
      </c>
      <c r="D32" s="149">
        <v>305</v>
      </c>
      <c r="E32" s="219">
        <f t="shared" si="0"/>
        <v>-0.64576802507836994</v>
      </c>
      <c r="F32" s="220">
        <f t="shared" si="1"/>
        <v>-0.25901639344262295</v>
      </c>
      <c r="G32" s="177">
        <f>B32+'5'!G32</f>
        <v>1511</v>
      </c>
      <c r="H32" s="144">
        <v>1844</v>
      </c>
      <c r="I32" s="149">
        <v>1027</v>
      </c>
      <c r="J32" s="219">
        <f t="shared" si="2"/>
        <v>-0.18058568329718006</v>
      </c>
      <c r="K32" s="220">
        <f t="shared" si="3"/>
        <v>0.47127555988315484</v>
      </c>
    </row>
    <row r="33" spans="1:11" x14ac:dyDescent="0.2">
      <c r="A33" s="139" t="s">
        <v>17</v>
      </c>
      <c r="B33" s="177">
        <v>1217</v>
      </c>
      <c r="C33" s="144">
        <v>1294</v>
      </c>
      <c r="D33" s="149">
        <v>1025</v>
      </c>
      <c r="E33" s="219">
        <f t="shared" si="0"/>
        <v>-5.950540958268935E-2</v>
      </c>
      <c r="F33" s="220">
        <f t="shared" si="1"/>
        <v>0.18731707317073165</v>
      </c>
      <c r="G33" s="177">
        <f>B33+'5'!G33</f>
        <v>9076</v>
      </c>
      <c r="H33" s="144">
        <v>8345</v>
      </c>
      <c r="I33" s="149">
        <v>7621</v>
      </c>
      <c r="J33" s="219">
        <f t="shared" si="2"/>
        <v>8.759736369083293E-2</v>
      </c>
      <c r="K33" s="220">
        <f t="shared" si="3"/>
        <v>0.19091982679438391</v>
      </c>
    </row>
    <row r="34" spans="1:11" x14ac:dyDescent="0.2">
      <c r="A34" s="141"/>
      <c r="B34" s="177"/>
      <c r="C34" s="144"/>
      <c r="D34" s="149"/>
      <c r="E34" s="219"/>
      <c r="F34" s="220"/>
      <c r="G34" s="177"/>
      <c r="H34" s="144"/>
      <c r="I34" s="149"/>
      <c r="J34" s="219"/>
      <c r="K34" s="220"/>
    </row>
    <row r="35" spans="1:11" x14ac:dyDescent="0.2">
      <c r="A35" s="139" t="s">
        <v>23</v>
      </c>
      <c r="B35" s="177">
        <f>SUM(B41:B51)+B36+B53+SUM(B62:B65)+SUM(B67:B77)</f>
        <v>123340</v>
      </c>
      <c r="C35" s="144">
        <v>168114</v>
      </c>
      <c r="D35" s="149">
        <v>125276</v>
      </c>
      <c r="E35" s="219">
        <f t="shared" si="0"/>
        <v>-0.26633118003259693</v>
      </c>
      <c r="F35" s="220">
        <f t="shared" si="1"/>
        <v>-1.5453877837734331E-2</v>
      </c>
      <c r="G35" s="177">
        <f>B35+'5'!G35</f>
        <v>809446</v>
      </c>
      <c r="H35" s="144">
        <v>1034229</v>
      </c>
      <c r="I35" s="149">
        <v>840100</v>
      </c>
      <c r="J35" s="219">
        <f t="shared" si="2"/>
        <v>-0.2173435477055855</v>
      </c>
      <c r="K35" s="220">
        <f t="shared" si="3"/>
        <v>-3.6488513272229461E-2</v>
      </c>
    </row>
    <row r="36" spans="1:11" x14ac:dyDescent="0.2">
      <c r="A36" s="139" t="s">
        <v>24</v>
      </c>
      <c r="B36" s="177">
        <v>5287</v>
      </c>
      <c r="C36" s="144">
        <v>6741</v>
      </c>
      <c r="D36" s="149">
        <v>5885</v>
      </c>
      <c r="E36" s="219">
        <f t="shared" si="0"/>
        <v>-0.21569500074172976</v>
      </c>
      <c r="F36" s="220">
        <f t="shared" si="1"/>
        <v>-0.10161427357689035</v>
      </c>
      <c r="G36" s="177">
        <f>B36+'5'!G36</f>
        <v>35000</v>
      </c>
      <c r="H36" s="144">
        <v>48595</v>
      </c>
      <c r="I36" s="149">
        <v>37671</v>
      </c>
      <c r="J36" s="219">
        <f t="shared" si="2"/>
        <v>-0.27976129231402402</v>
      </c>
      <c r="K36" s="220">
        <f t="shared" si="3"/>
        <v>-7.0903347402511252E-2</v>
      </c>
    </row>
    <row r="37" spans="1:11" x14ac:dyDescent="0.2">
      <c r="A37" s="139" t="s">
        <v>25</v>
      </c>
      <c r="B37" s="177">
        <v>863</v>
      </c>
      <c r="C37" s="144">
        <v>836</v>
      </c>
      <c r="D37" s="149">
        <v>985</v>
      </c>
      <c r="E37" s="219">
        <f t="shared" si="0"/>
        <v>3.2296650717703379E-2</v>
      </c>
      <c r="F37" s="220">
        <f t="shared" si="1"/>
        <v>-0.12385786802030452</v>
      </c>
      <c r="G37" s="177">
        <f>B37+'5'!G37</f>
        <v>6075</v>
      </c>
      <c r="H37" s="144">
        <v>11081</v>
      </c>
      <c r="I37" s="149">
        <v>8530</v>
      </c>
      <c r="J37" s="219">
        <f t="shared" si="2"/>
        <v>-0.45176428120205758</v>
      </c>
      <c r="K37" s="220">
        <f t="shared" si="3"/>
        <v>-0.28780773739742083</v>
      </c>
    </row>
    <row r="38" spans="1:11" x14ac:dyDescent="0.2">
      <c r="A38" s="139" t="s">
        <v>26</v>
      </c>
      <c r="B38" s="177">
        <v>2097</v>
      </c>
      <c r="C38" s="144">
        <v>2678</v>
      </c>
      <c r="D38" s="149">
        <v>2177</v>
      </c>
      <c r="E38" s="219">
        <f t="shared" si="0"/>
        <v>-0.21695294996265868</v>
      </c>
      <c r="F38" s="220">
        <f t="shared" si="1"/>
        <v>-3.6747818098300411E-2</v>
      </c>
      <c r="G38" s="177">
        <f>B38+'5'!G38</f>
        <v>12412</v>
      </c>
      <c r="H38" s="144">
        <v>15196</v>
      </c>
      <c r="I38" s="149">
        <v>11892</v>
      </c>
      <c r="J38" s="219">
        <f t="shared" si="2"/>
        <v>-0.18320610687022898</v>
      </c>
      <c r="K38" s="220">
        <f t="shared" si="3"/>
        <v>4.3726875210225336E-2</v>
      </c>
    </row>
    <row r="39" spans="1:11" x14ac:dyDescent="0.2">
      <c r="A39" s="139" t="s">
        <v>27</v>
      </c>
      <c r="B39" s="177">
        <v>986</v>
      </c>
      <c r="C39" s="144">
        <v>1559</v>
      </c>
      <c r="D39" s="149">
        <v>1527</v>
      </c>
      <c r="E39" s="219">
        <f t="shared" si="0"/>
        <v>-0.3675432969852469</v>
      </c>
      <c r="F39" s="220">
        <f t="shared" si="1"/>
        <v>-0.35428945645055665</v>
      </c>
      <c r="G39" s="177">
        <f>B39+'5'!G39</f>
        <v>6560</v>
      </c>
      <c r="H39" s="144">
        <v>7940</v>
      </c>
      <c r="I39" s="149">
        <v>7968</v>
      </c>
      <c r="J39" s="219">
        <f t="shared" si="2"/>
        <v>-0.17380352644836272</v>
      </c>
      <c r="K39" s="220">
        <f t="shared" si="3"/>
        <v>-0.17670682730923692</v>
      </c>
    </row>
    <row r="40" spans="1:11" x14ac:dyDescent="0.2">
      <c r="A40" s="139" t="s">
        <v>28</v>
      </c>
      <c r="B40" s="177">
        <v>1277</v>
      </c>
      <c r="C40" s="144">
        <v>1646</v>
      </c>
      <c r="D40" s="149">
        <v>1147</v>
      </c>
      <c r="E40" s="219">
        <f t="shared" si="0"/>
        <v>-0.224179829890644</v>
      </c>
      <c r="F40" s="220">
        <f t="shared" si="1"/>
        <v>0.11333914559721014</v>
      </c>
      <c r="G40" s="177">
        <f>B40+'5'!G40</f>
        <v>9730</v>
      </c>
      <c r="H40" s="144">
        <v>14137</v>
      </c>
      <c r="I40" s="149">
        <v>9132</v>
      </c>
      <c r="J40" s="219">
        <f t="shared" si="2"/>
        <v>-0.31173516304732263</v>
      </c>
      <c r="K40" s="220">
        <f t="shared" si="3"/>
        <v>6.5484012264564129E-2</v>
      </c>
    </row>
    <row r="41" spans="1:11" x14ac:dyDescent="0.2">
      <c r="A41" s="139" t="s">
        <v>29</v>
      </c>
      <c r="B41" s="177">
        <v>14473</v>
      </c>
      <c r="C41" s="144">
        <v>15590</v>
      </c>
      <c r="D41" s="149">
        <v>13966</v>
      </c>
      <c r="E41" s="219">
        <f t="shared" si="0"/>
        <v>-7.1648492623476612E-2</v>
      </c>
      <c r="F41" s="220">
        <f t="shared" si="1"/>
        <v>3.630244880423894E-2</v>
      </c>
      <c r="G41" s="177">
        <f>B41+'5'!G41</f>
        <v>84927</v>
      </c>
      <c r="H41" s="144">
        <v>88373</v>
      </c>
      <c r="I41" s="149">
        <v>84805</v>
      </c>
      <c r="J41" s="219">
        <f t="shared" si="2"/>
        <v>-3.8993810326683476E-2</v>
      </c>
      <c r="K41" s="220">
        <f t="shared" si="3"/>
        <v>1.4385944224986069E-3</v>
      </c>
    </row>
    <row r="42" spans="1:11" x14ac:dyDescent="0.2">
      <c r="A42" s="139" t="s">
        <v>30</v>
      </c>
      <c r="B42" s="177">
        <v>824</v>
      </c>
      <c r="C42" s="144">
        <v>940</v>
      </c>
      <c r="D42" s="149">
        <v>664</v>
      </c>
      <c r="E42" s="219">
        <f t="shared" si="0"/>
        <v>-0.12340425531914889</v>
      </c>
      <c r="F42" s="220">
        <f t="shared" si="1"/>
        <v>0.24096385542168686</v>
      </c>
      <c r="G42" s="177">
        <f>B42+'5'!G42</f>
        <v>4017</v>
      </c>
      <c r="H42" s="144">
        <v>4374</v>
      </c>
      <c r="I42" s="149">
        <v>3724</v>
      </c>
      <c r="J42" s="219">
        <f t="shared" si="2"/>
        <v>-8.1618655692729747E-2</v>
      </c>
      <c r="K42" s="220">
        <f t="shared" si="3"/>
        <v>7.8678839957035507E-2</v>
      </c>
    </row>
    <row r="43" spans="1:11" x14ac:dyDescent="0.2">
      <c r="A43" s="139" t="s">
        <v>31</v>
      </c>
      <c r="B43" s="177">
        <v>3330</v>
      </c>
      <c r="C43" s="144">
        <v>3802</v>
      </c>
      <c r="D43" s="149">
        <v>3262</v>
      </c>
      <c r="E43" s="219">
        <f t="shared" si="0"/>
        <v>-0.12414518674381902</v>
      </c>
      <c r="F43" s="220">
        <f t="shared" si="1"/>
        <v>2.0846106683016563E-2</v>
      </c>
      <c r="G43" s="177">
        <f>B43+'5'!G43</f>
        <v>24396</v>
      </c>
      <c r="H43" s="144">
        <v>31868</v>
      </c>
      <c r="I43" s="149">
        <v>27078</v>
      </c>
      <c r="J43" s="219">
        <f t="shared" si="2"/>
        <v>-0.23446717710556042</v>
      </c>
      <c r="K43" s="220">
        <f t="shared" si="3"/>
        <v>-9.9047196986483454E-2</v>
      </c>
    </row>
    <row r="44" spans="1:11" x14ac:dyDescent="0.2">
      <c r="A44" s="139" t="s">
        <v>32</v>
      </c>
      <c r="B44" s="177">
        <v>2568</v>
      </c>
      <c r="C44" s="144">
        <v>2598</v>
      </c>
      <c r="D44" s="149">
        <v>2533</v>
      </c>
      <c r="E44" s="219">
        <f t="shared" si="0"/>
        <v>-1.1547344110854452E-2</v>
      </c>
      <c r="F44" s="220">
        <f t="shared" si="1"/>
        <v>1.3817607579944768E-2</v>
      </c>
      <c r="G44" s="177">
        <f>B44+'5'!G44</f>
        <v>16208</v>
      </c>
      <c r="H44" s="144">
        <v>17756</v>
      </c>
      <c r="I44" s="149">
        <v>15850</v>
      </c>
      <c r="J44" s="219">
        <f t="shared" si="2"/>
        <v>-8.7181797702185149E-2</v>
      </c>
      <c r="K44" s="220">
        <f t="shared" si="3"/>
        <v>2.2586750788643473E-2</v>
      </c>
    </row>
    <row r="45" spans="1:11" x14ac:dyDescent="0.2">
      <c r="A45" s="140" t="s">
        <v>33</v>
      </c>
      <c r="B45" s="177">
        <v>18189</v>
      </c>
      <c r="C45" s="144">
        <v>21420</v>
      </c>
      <c r="D45" s="149">
        <v>17858</v>
      </c>
      <c r="E45" s="219">
        <f t="shared" si="0"/>
        <v>-0.1508403361344538</v>
      </c>
      <c r="F45" s="220">
        <f t="shared" si="1"/>
        <v>1.8535110314704895E-2</v>
      </c>
      <c r="G45" s="177">
        <f>B45+'5'!G45</f>
        <v>131988</v>
      </c>
      <c r="H45" s="144">
        <v>145178</v>
      </c>
      <c r="I45" s="149">
        <v>125152</v>
      </c>
      <c r="J45" s="219">
        <f t="shared" si="2"/>
        <v>-9.0853986141150811E-2</v>
      </c>
      <c r="K45" s="220">
        <f t="shared" si="3"/>
        <v>5.462158015852725E-2</v>
      </c>
    </row>
    <row r="46" spans="1:11" x14ac:dyDescent="0.2">
      <c r="A46" s="140" t="s">
        <v>34</v>
      </c>
      <c r="B46" s="177">
        <v>6516</v>
      </c>
      <c r="C46" s="144">
        <v>12041</v>
      </c>
      <c r="D46" s="149">
        <v>9642</v>
      </c>
      <c r="E46" s="219">
        <f t="shared" si="0"/>
        <v>-0.4588489328128893</v>
      </c>
      <c r="F46" s="220">
        <f t="shared" si="1"/>
        <v>-0.3242065961418793</v>
      </c>
      <c r="G46" s="177">
        <f>B46+'5'!G46</f>
        <v>40911</v>
      </c>
      <c r="H46" s="144">
        <v>69338</v>
      </c>
      <c r="I46" s="149">
        <v>54263</v>
      </c>
      <c r="J46" s="219">
        <f t="shared" si="2"/>
        <v>-0.40997721307219703</v>
      </c>
      <c r="K46" s="220">
        <f t="shared" si="3"/>
        <v>-0.24606085177745429</v>
      </c>
    </row>
    <row r="47" spans="1:11" x14ac:dyDescent="0.2">
      <c r="A47" s="139" t="s">
        <v>35</v>
      </c>
      <c r="B47" s="177">
        <v>2942</v>
      </c>
      <c r="C47" s="144">
        <v>3265</v>
      </c>
      <c r="D47" s="149">
        <v>2829</v>
      </c>
      <c r="E47" s="219">
        <f t="shared" si="0"/>
        <v>-9.8928024502297096E-2</v>
      </c>
      <c r="F47" s="220">
        <f t="shared" si="1"/>
        <v>3.9943442912689919E-2</v>
      </c>
      <c r="G47" s="177">
        <f>B47+'5'!G47</f>
        <v>19377</v>
      </c>
      <c r="H47" s="144">
        <v>22116</v>
      </c>
      <c r="I47" s="149">
        <v>18273</v>
      </c>
      <c r="J47" s="219">
        <f t="shared" si="2"/>
        <v>-0.12384698860553445</v>
      </c>
      <c r="K47" s="220">
        <f t="shared" si="3"/>
        <v>6.0417008701362684E-2</v>
      </c>
    </row>
    <row r="48" spans="1:11" x14ac:dyDescent="0.2">
      <c r="A48" s="139" t="s">
        <v>36</v>
      </c>
      <c r="B48" s="177">
        <v>11007</v>
      </c>
      <c r="C48" s="144">
        <v>17060</v>
      </c>
      <c r="D48" s="149">
        <v>10638</v>
      </c>
      <c r="E48" s="219">
        <f t="shared" si="0"/>
        <v>-0.35480656506447827</v>
      </c>
      <c r="F48" s="220">
        <f t="shared" si="1"/>
        <v>3.4686971235194486E-2</v>
      </c>
      <c r="G48" s="177">
        <f>B48+'5'!G48</f>
        <v>79522</v>
      </c>
      <c r="H48" s="144">
        <v>104901</v>
      </c>
      <c r="I48" s="149">
        <v>78142</v>
      </c>
      <c r="J48" s="219">
        <f t="shared" si="2"/>
        <v>-0.24193287003937047</v>
      </c>
      <c r="K48" s="220">
        <f t="shared" si="3"/>
        <v>1.766015714980429E-2</v>
      </c>
    </row>
    <row r="49" spans="1:11" x14ac:dyDescent="0.2">
      <c r="A49" s="139" t="s">
        <v>37</v>
      </c>
      <c r="B49" s="177">
        <v>1852</v>
      </c>
      <c r="C49" s="144">
        <v>2249</v>
      </c>
      <c r="D49" s="149">
        <v>1797</v>
      </c>
      <c r="E49" s="219">
        <f t="shared" si="0"/>
        <v>-0.17652289906625163</v>
      </c>
      <c r="F49" s="220">
        <f t="shared" si="1"/>
        <v>3.060656649972171E-2</v>
      </c>
      <c r="G49" s="177">
        <f>B49+'5'!G49</f>
        <v>11850</v>
      </c>
      <c r="H49" s="144">
        <v>18744</v>
      </c>
      <c r="I49" s="149">
        <v>14286</v>
      </c>
      <c r="J49" s="219">
        <f t="shared" si="2"/>
        <v>-0.36779769526248396</v>
      </c>
      <c r="K49" s="220">
        <f t="shared" si="3"/>
        <v>-0.1705165896682066</v>
      </c>
    </row>
    <row r="50" spans="1:11" x14ac:dyDescent="0.2">
      <c r="A50" s="140" t="s">
        <v>38</v>
      </c>
      <c r="B50" s="177">
        <v>4126</v>
      </c>
      <c r="C50" s="144">
        <v>5495</v>
      </c>
      <c r="D50" s="149">
        <v>3480</v>
      </c>
      <c r="E50" s="219">
        <f t="shared" si="0"/>
        <v>-0.24913557779799822</v>
      </c>
      <c r="F50" s="220">
        <f t="shared" si="1"/>
        <v>0.18563218390804592</v>
      </c>
      <c r="G50" s="177">
        <f>B50+'5'!G50</f>
        <v>19649</v>
      </c>
      <c r="H50" s="144">
        <v>27179</v>
      </c>
      <c r="I50" s="149">
        <v>20814</v>
      </c>
      <c r="J50" s="219">
        <f t="shared" si="2"/>
        <v>-0.27705213584017074</v>
      </c>
      <c r="K50" s="220">
        <f t="shared" si="3"/>
        <v>-5.5971941962140837E-2</v>
      </c>
    </row>
    <row r="51" spans="1:11" x14ac:dyDescent="0.2">
      <c r="A51" s="139" t="s">
        <v>39</v>
      </c>
      <c r="B51" s="177">
        <v>665</v>
      </c>
      <c r="C51" s="144">
        <v>1002.9999999999999</v>
      </c>
      <c r="D51" s="149">
        <v>834</v>
      </c>
      <c r="E51" s="219">
        <f t="shared" si="0"/>
        <v>-0.336989032901296</v>
      </c>
      <c r="F51" s="220">
        <f t="shared" si="1"/>
        <v>-0.20263788968824936</v>
      </c>
      <c r="G51" s="177">
        <f>B51+'5'!G51</f>
        <v>3892</v>
      </c>
      <c r="H51" s="144">
        <v>4615</v>
      </c>
      <c r="I51" s="149">
        <v>3578</v>
      </c>
      <c r="J51" s="219">
        <f t="shared" si="2"/>
        <v>-0.15666305525460456</v>
      </c>
      <c r="K51" s="220">
        <f t="shared" si="3"/>
        <v>8.7758524315259878E-2</v>
      </c>
    </row>
    <row r="52" spans="1:11" x14ac:dyDescent="0.2">
      <c r="A52" s="139"/>
      <c r="B52" s="177"/>
      <c r="C52" s="144"/>
      <c r="D52" s="149"/>
      <c r="E52" s="219"/>
      <c r="F52" s="220"/>
      <c r="G52" s="177"/>
      <c r="H52" s="144"/>
      <c r="I52" s="149"/>
      <c r="J52" s="219"/>
      <c r="K52" s="220"/>
    </row>
    <row r="53" spans="1:11" x14ac:dyDescent="0.2">
      <c r="A53" s="139" t="s">
        <v>40</v>
      </c>
      <c r="B53" s="177">
        <f>SUM(B54:B60)</f>
        <v>37993</v>
      </c>
      <c r="C53" s="144">
        <v>55466</v>
      </c>
      <c r="D53" s="149">
        <v>39193</v>
      </c>
      <c r="E53" s="219">
        <f t="shared" si="0"/>
        <v>-0.31502181516604766</v>
      </c>
      <c r="F53" s="220">
        <f t="shared" si="1"/>
        <v>-3.0617712346592496E-2</v>
      </c>
      <c r="G53" s="177">
        <f>B53+'5'!G53</f>
        <v>228984</v>
      </c>
      <c r="H53" s="144">
        <v>311911</v>
      </c>
      <c r="I53" s="149">
        <v>254974</v>
      </c>
      <c r="J53" s="219">
        <f t="shared" si="2"/>
        <v>-0.26586750707733942</v>
      </c>
      <c r="K53" s="220">
        <f t="shared" si="3"/>
        <v>-0.10193196169021157</v>
      </c>
    </row>
    <row r="54" spans="1:11" x14ac:dyDescent="0.2">
      <c r="A54" s="139" t="s">
        <v>41</v>
      </c>
      <c r="B54" s="177">
        <v>25315</v>
      </c>
      <c r="C54" s="144">
        <v>40684</v>
      </c>
      <c r="D54" s="149">
        <v>28628</v>
      </c>
      <c r="E54" s="219">
        <f t="shared" si="0"/>
        <v>-0.37776521482646741</v>
      </c>
      <c r="F54" s="220">
        <f t="shared" si="1"/>
        <v>-0.11572586279167252</v>
      </c>
      <c r="G54" s="177">
        <f>B54+'5'!G54</f>
        <v>161160</v>
      </c>
      <c r="H54" s="144">
        <v>241157</v>
      </c>
      <c r="I54" s="149">
        <v>193106</v>
      </c>
      <c r="J54" s="219">
        <f t="shared" si="2"/>
        <v>-0.33172165850462565</v>
      </c>
      <c r="K54" s="220">
        <f t="shared" si="3"/>
        <v>-0.16543245678539242</v>
      </c>
    </row>
    <row r="55" spans="1:11" x14ac:dyDescent="0.2">
      <c r="A55" s="139" t="s">
        <v>42</v>
      </c>
      <c r="B55" s="177">
        <v>9618</v>
      </c>
      <c r="C55" s="144">
        <v>10631</v>
      </c>
      <c r="D55" s="149">
        <v>7371</v>
      </c>
      <c r="E55" s="219">
        <f t="shared" si="0"/>
        <v>-9.5287367133853773E-2</v>
      </c>
      <c r="F55" s="220">
        <f t="shared" si="1"/>
        <v>0.3048433048433048</v>
      </c>
      <c r="G55" s="177">
        <f>B55+'5'!G55</f>
        <v>51279</v>
      </c>
      <c r="H55" s="144">
        <v>54681</v>
      </c>
      <c r="I55" s="149">
        <v>47605</v>
      </c>
      <c r="J55" s="219">
        <f t="shared" si="2"/>
        <v>-6.2215394744061014E-2</v>
      </c>
      <c r="K55" s="220">
        <f t="shared" si="3"/>
        <v>7.7176767146308167E-2</v>
      </c>
    </row>
    <row r="56" spans="1:11" x14ac:dyDescent="0.2">
      <c r="A56" s="139" t="s">
        <v>43</v>
      </c>
      <c r="B56" s="177">
        <v>1261</v>
      </c>
      <c r="C56" s="144">
        <v>2118</v>
      </c>
      <c r="D56" s="149">
        <v>1178</v>
      </c>
      <c r="E56" s="219">
        <f t="shared" si="0"/>
        <v>-0.40462700661000939</v>
      </c>
      <c r="F56" s="220">
        <f t="shared" si="1"/>
        <v>7.0458404074702941E-2</v>
      </c>
      <c r="G56" s="177">
        <f>B56+'5'!G56</f>
        <v>6894</v>
      </c>
      <c r="H56" s="144">
        <v>7887</v>
      </c>
      <c r="I56" s="149">
        <v>6187</v>
      </c>
      <c r="J56" s="219">
        <f t="shared" si="2"/>
        <v>-0.12590338531761125</v>
      </c>
      <c r="K56" s="220">
        <f t="shared" si="3"/>
        <v>0.1142718603523516</v>
      </c>
    </row>
    <row r="57" spans="1:11" x14ac:dyDescent="0.2">
      <c r="A57" s="139" t="s">
        <v>44</v>
      </c>
      <c r="B57" s="177">
        <v>684</v>
      </c>
      <c r="C57" s="144">
        <v>317</v>
      </c>
      <c r="D57" s="149">
        <v>308</v>
      </c>
      <c r="E57" s="219">
        <f t="shared" si="0"/>
        <v>1.1577287066246056</v>
      </c>
      <c r="F57" s="220">
        <f t="shared" si="1"/>
        <v>1.220779220779221</v>
      </c>
      <c r="G57" s="177">
        <f>B57+'5'!G57</f>
        <v>3498</v>
      </c>
      <c r="H57" s="144">
        <v>1562</v>
      </c>
      <c r="I57" s="149">
        <v>1537</v>
      </c>
      <c r="J57" s="219">
        <f t="shared" si="2"/>
        <v>1.23943661971831</v>
      </c>
      <c r="K57" s="220">
        <f t="shared" si="3"/>
        <v>1.2758620689655173</v>
      </c>
    </row>
    <row r="58" spans="1:11" x14ac:dyDescent="0.2">
      <c r="A58" s="139" t="s">
        <v>46</v>
      </c>
      <c r="B58" s="177">
        <v>307</v>
      </c>
      <c r="C58" s="144">
        <v>330</v>
      </c>
      <c r="D58" s="149">
        <v>305</v>
      </c>
      <c r="E58" s="219">
        <f t="shared" si="0"/>
        <v>-6.9696969696969702E-2</v>
      </c>
      <c r="F58" s="220">
        <f t="shared" si="1"/>
        <v>6.5573770491802463E-3</v>
      </c>
      <c r="G58" s="177">
        <f>B58+'5'!G58</f>
        <v>1619</v>
      </c>
      <c r="H58" s="144">
        <v>1556</v>
      </c>
      <c r="I58" s="149">
        <v>1575</v>
      </c>
      <c r="J58" s="219">
        <f t="shared" si="2"/>
        <v>4.0488431876606779E-2</v>
      </c>
      <c r="K58" s="220">
        <f t="shared" si="3"/>
        <v>2.7936507936507926E-2</v>
      </c>
    </row>
    <row r="59" spans="1:11" x14ac:dyDescent="0.2">
      <c r="A59" s="139" t="s">
        <v>113</v>
      </c>
      <c r="B59" s="177">
        <v>714</v>
      </c>
      <c r="C59" s="144">
        <v>1266</v>
      </c>
      <c r="D59" s="149">
        <v>1182</v>
      </c>
      <c r="E59" s="219">
        <f t="shared" si="0"/>
        <v>-0.43601895734597151</v>
      </c>
      <c r="F59" s="220">
        <f t="shared" si="1"/>
        <v>-0.39593908629441621</v>
      </c>
      <c r="G59" s="177">
        <f>B59+'5'!G59</f>
        <v>3894</v>
      </c>
      <c r="H59" s="144">
        <v>4224</v>
      </c>
      <c r="I59" s="149">
        <v>4130</v>
      </c>
      <c r="J59" s="219">
        <f t="shared" si="2"/>
        <v>-7.8125E-2</v>
      </c>
      <c r="K59" s="220">
        <f t="shared" si="3"/>
        <v>-5.7142857142857162E-2</v>
      </c>
    </row>
    <row r="60" spans="1:11" x14ac:dyDescent="0.2">
      <c r="A60" s="139" t="s">
        <v>49</v>
      </c>
      <c r="B60" s="177">
        <v>94</v>
      </c>
      <c r="C60" s="144">
        <v>120</v>
      </c>
      <c r="D60" s="149">
        <v>221</v>
      </c>
      <c r="E60" s="219">
        <f t="shared" si="0"/>
        <v>-0.21666666666666667</v>
      </c>
      <c r="F60" s="220">
        <f t="shared" si="1"/>
        <v>-0.57466063348416285</v>
      </c>
      <c r="G60" s="177">
        <f>B60+'5'!G60</f>
        <v>640</v>
      </c>
      <c r="H60" s="144">
        <v>844</v>
      </c>
      <c r="I60" s="149">
        <v>834</v>
      </c>
      <c r="J60" s="219">
        <f t="shared" si="2"/>
        <v>-0.24170616113744081</v>
      </c>
      <c r="K60" s="220">
        <f t="shared" si="3"/>
        <v>-0.23261390887290168</v>
      </c>
    </row>
    <row r="61" spans="1:11" x14ac:dyDescent="0.2">
      <c r="A61" s="141"/>
      <c r="B61" s="177"/>
      <c r="C61" s="144"/>
      <c r="D61" s="149"/>
      <c r="E61" s="219"/>
      <c r="F61" s="220"/>
      <c r="G61" s="177"/>
      <c r="H61" s="144"/>
      <c r="I61" s="149"/>
      <c r="J61" s="219"/>
      <c r="K61" s="220"/>
    </row>
    <row r="62" spans="1:11" x14ac:dyDescent="0.2">
      <c r="A62" s="139" t="s">
        <v>47</v>
      </c>
      <c r="B62" s="177">
        <v>765</v>
      </c>
      <c r="C62" s="144">
        <v>884</v>
      </c>
      <c r="D62" s="149">
        <v>414</v>
      </c>
      <c r="E62" s="219">
        <f t="shared" si="0"/>
        <v>-0.13461538461538458</v>
      </c>
      <c r="F62" s="220">
        <f t="shared" si="1"/>
        <v>0.84782608695652173</v>
      </c>
      <c r="G62" s="177">
        <f>B62+'5'!G62</f>
        <v>4863</v>
      </c>
      <c r="H62" s="144">
        <v>4836</v>
      </c>
      <c r="I62" s="149">
        <v>2347</v>
      </c>
      <c r="J62" s="219">
        <f t="shared" si="2"/>
        <v>5.5831265508685668E-3</v>
      </c>
      <c r="K62" s="220">
        <f t="shared" si="3"/>
        <v>1.072006817213464</v>
      </c>
    </row>
    <row r="63" spans="1:11" x14ac:dyDescent="0.2">
      <c r="A63" s="139" t="s">
        <v>48</v>
      </c>
      <c r="B63" s="177">
        <v>153</v>
      </c>
      <c r="C63" s="144">
        <v>123</v>
      </c>
      <c r="D63" s="149">
        <v>181</v>
      </c>
      <c r="E63" s="219">
        <f t="shared" si="0"/>
        <v>0.24390243902439024</v>
      </c>
      <c r="F63" s="220">
        <f t="shared" si="1"/>
        <v>-0.15469613259668513</v>
      </c>
      <c r="G63" s="177">
        <f>B63+'5'!G63</f>
        <v>1364</v>
      </c>
      <c r="H63" s="144">
        <v>2303</v>
      </c>
      <c r="I63" s="149">
        <v>1176</v>
      </c>
      <c r="J63" s="219">
        <f t="shared" si="2"/>
        <v>-0.40772904906643503</v>
      </c>
      <c r="K63" s="220">
        <f t="shared" si="3"/>
        <v>0.15986394557823136</v>
      </c>
    </row>
    <row r="64" spans="1:11" x14ac:dyDescent="0.2">
      <c r="A64" s="139" t="s">
        <v>45</v>
      </c>
      <c r="B64" s="177">
        <v>455</v>
      </c>
      <c r="C64" s="144">
        <v>802</v>
      </c>
      <c r="D64" s="149">
        <v>372</v>
      </c>
      <c r="E64" s="219">
        <f t="shared" si="0"/>
        <v>-0.43266832917705733</v>
      </c>
      <c r="F64" s="220">
        <f t="shared" si="1"/>
        <v>0.2231182795698925</v>
      </c>
      <c r="G64" s="177">
        <f>B64+'5'!G64</f>
        <v>4597</v>
      </c>
      <c r="H64" s="144">
        <v>6452</v>
      </c>
      <c r="I64" s="149">
        <v>2456</v>
      </c>
      <c r="J64" s="219">
        <f t="shared" si="2"/>
        <v>-0.28750774953502789</v>
      </c>
      <c r="K64" s="220">
        <f t="shared" si="3"/>
        <v>0.87174267100977199</v>
      </c>
    </row>
    <row r="65" spans="1:13" ht="14.25" customHeight="1" x14ac:dyDescent="0.2">
      <c r="A65" s="139" t="s">
        <v>50</v>
      </c>
      <c r="B65" s="177">
        <v>345</v>
      </c>
      <c r="C65" s="144">
        <v>427</v>
      </c>
      <c r="D65" s="149">
        <v>378</v>
      </c>
      <c r="E65" s="219">
        <f t="shared" si="0"/>
        <v>-0.19203747072599531</v>
      </c>
      <c r="F65" s="220">
        <f t="shared" si="1"/>
        <v>-8.7301587301587324E-2</v>
      </c>
      <c r="G65" s="177">
        <f>B65+'5'!G65</f>
        <v>2600</v>
      </c>
      <c r="H65" s="144">
        <v>2855</v>
      </c>
      <c r="I65" s="149">
        <v>2302</v>
      </c>
      <c r="J65" s="219">
        <f t="shared" si="2"/>
        <v>-8.9316987740805653E-2</v>
      </c>
      <c r="K65" s="220">
        <f t="shared" si="3"/>
        <v>0.12945264986967864</v>
      </c>
    </row>
    <row r="66" spans="1:13" ht="14.25" customHeight="1" x14ac:dyDescent="0.2">
      <c r="A66" s="141"/>
      <c r="B66" s="177"/>
      <c r="C66" s="144"/>
      <c r="D66" s="149"/>
      <c r="E66" s="219"/>
      <c r="F66" s="220"/>
      <c r="G66" s="177"/>
      <c r="H66" s="144"/>
      <c r="I66" s="149"/>
      <c r="J66" s="219"/>
      <c r="K66" s="220"/>
    </row>
    <row r="67" spans="1:13" ht="14.25" customHeight="1" x14ac:dyDescent="0.2">
      <c r="A67" s="139" t="s">
        <v>51</v>
      </c>
      <c r="B67" s="177">
        <v>3532</v>
      </c>
      <c r="C67" s="144">
        <v>5748</v>
      </c>
      <c r="D67" s="149">
        <v>2917</v>
      </c>
      <c r="E67" s="219">
        <f t="shared" si="0"/>
        <v>-0.3855254001391788</v>
      </c>
      <c r="F67" s="220">
        <f t="shared" si="1"/>
        <v>0.21083304765169686</v>
      </c>
      <c r="G67" s="177">
        <f>B67+'5'!G67</f>
        <v>34256</v>
      </c>
      <c r="H67" s="144">
        <v>42518</v>
      </c>
      <c r="I67" s="149">
        <v>36298</v>
      </c>
      <c r="J67" s="219">
        <f t="shared" si="2"/>
        <v>-0.19431770073851073</v>
      </c>
      <c r="K67" s="220">
        <f t="shared" si="3"/>
        <v>-5.6256543060223652E-2</v>
      </c>
      <c r="M67" s="117"/>
    </row>
    <row r="68" spans="1:13" ht="14.25" customHeight="1" x14ac:dyDescent="0.2">
      <c r="A68" s="139" t="s">
        <v>52</v>
      </c>
      <c r="B68" s="177">
        <v>1344</v>
      </c>
      <c r="C68" s="144">
        <v>1831</v>
      </c>
      <c r="D68" s="149">
        <v>1236</v>
      </c>
      <c r="E68" s="219">
        <f t="shared" si="0"/>
        <v>-0.26597487711632983</v>
      </c>
      <c r="F68" s="220">
        <f t="shared" si="1"/>
        <v>8.737864077669899E-2</v>
      </c>
      <c r="G68" s="177">
        <f>B68+'5'!G68</f>
        <v>8297</v>
      </c>
      <c r="H68" s="144">
        <v>9893</v>
      </c>
      <c r="I68" s="149">
        <v>6833</v>
      </c>
      <c r="J68" s="219">
        <f t="shared" si="2"/>
        <v>-0.16132619023552008</v>
      </c>
      <c r="K68" s="220">
        <f t="shared" si="3"/>
        <v>0.21425435387092051</v>
      </c>
      <c r="M68" s="117"/>
    </row>
    <row r="69" spans="1:13" ht="14.25" customHeight="1" x14ac:dyDescent="0.2">
      <c r="A69" s="139" t="s">
        <v>53</v>
      </c>
      <c r="B69" s="177">
        <v>324</v>
      </c>
      <c r="C69" s="144">
        <v>490</v>
      </c>
      <c r="D69" s="149">
        <v>453</v>
      </c>
      <c r="E69" s="219">
        <f t="shared" si="0"/>
        <v>-0.33877551020408159</v>
      </c>
      <c r="F69" s="220">
        <f t="shared" si="1"/>
        <v>-0.28476821192052981</v>
      </c>
      <c r="G69" s="177">
        <f>B69+'5'!G69</f>
        <v>1729</v>
      </c>
      <c r="H69" s="144">
        <v>2915</v>
      </c>
      <c r="I69" s="149">
        <v>2337</v>
      </c>
      <c r="J69" s="219">
        <f t="shared" si="2"/>
        <v>-0.40686106346483708</v>
      </c>
      <c r="K69" s="220">
        <f t="shared" si="3"/>
        <v>-0.26016260162601623</v>
      </c>
      <c r="M69" s="117"/>
    </row>
    <row r="70" spans="1:13" ht="14.25" customHeight="1" x14ac:dyDescent="0.2">
      <c r="A70" s="139" t="s">
        <v>106</v>
      </c>
      <c r="B70" s="177">
        <v>116</v>
      </c>
      <c r="C70" s="144">
        <v>527</v>
      </c>
      <c r="D70" s="149">
        <v>159</v>
      </c>
      <c r="E70" s="219">
        <f t="shared" ref="E70:E96" si="4">B70/C70-1</f>
        <v>-0.77988614800759015</v>
      </c>
      <c r="F70" s="220">
        <f t="shared" ref="F70:F96" si="5">B70/D70-1</f>
        <v>-0.27044025157232709</v>
      </c>
      <c r="G70" s="177">
        <f>B70+'5'!G70</f>
        <v>1161</v>
      </c>
      <c r="H70" s="144">
        <v>2942</v>
      </c>
      <c r="I70" s="149">
        <v>1080</v>
      </c>
      <c r="J70" s="219">
        <f t="shared" ref="J70:J96" si="6">G70/H70-1</f>
        <v>-0.60537049626104689</v>
      </c>
      <c r="K70" s="220">
        <f t="shared" ref="K70:K96" si="7">G70/I70-1</f>
        <v>7.4999999999999956E-2</v>
      </c>
      <c r="M70" s="117"/>
    </row>
    <row r="71" spans="1:13" ht="14.25" customHeight="1" x14ac:dyDescent="0.2">
      <c r="A71" s="139" t="s">
        <v>102</v>
      </c>
      <c r="B71" s="177">
        <v>383</v>
      </c>
      <c r="C71" s="144">
        <v>129</v>
      </c>
      <c r="D71" s="149">
        <v>295</v>
      </c>
      <c r="E71" s="219">
        <f t="shared" si="4"/>
        <v>1.9689922480620154</v>
      </c>
      <c r="F71" s="220">
        <f t="shared" si="5"/>
        <v>0.29830508474576267</v>
      </c>
      <c r="G71" s="177">
        <f>B71+'5'!G71</f>
        <v>2746</v>
      </c>
      <c r="H71" s="144">
        <v>1545</v>
      </c>
      <c r="I71" s="149">
        <v>2081</v>
      </c>
      <c r="J71" s="219">
        <f t="shared" si="6"/>
        <v>0.77734627831715208</v>
      </c>
      <c r="K71" s="220">
        <f t="shared" si="7"/>
        <v>0.31955790485343583</v>
      </c>
      <c r="M71" s="117"/>
    </row>
    <row r="72" spans="1:13" ht="14.25" customHeight="1" x14ac:dyDescent="0.2">
      <c r="A72" s="139" t="s">
        <v>54</v>
      </c>
      <c r="B72" s="177">
        <v>2144</v>
      </c>
      <c r="C72" s="144">
        <v>3421</v>
      </c>
      <c r="D72" s="149">
        <v>2216</v>
      </c>
      <c r="E72" s="219">
        <f t="shared" si="4"/>
        <v>-0.37328266588716752</v>
      </c>
      <c r="F72" s="220">
        <f t="shared" si="5"/>
        <v>-3.2490974729241895E-2</v>
      </c>
      <c r="G72" s="177">
        <f>B72+'5'!G72</f>
        <v>20829</v>
      </c>
      <c r="H72" s="144">
        <v>26738</v>
      </c>
      <c r="I72" s="149">
        <v>16995</v>
      </c>
      <c r="J72" s="219">
        <f t="shared" si="6"/>
        <v>-0.22099633480439829</v>
      </c>
      <c r="K72" s="220">
        <f t="shared" si="7"/>
        <v>0.22559576345984111</v>
      </c>
      <c r="M72" s="117"/>
    </row>
    <row r="73" spans="1:13" ht="14.25" customHeight="1" x14ac:dyDescent="0.2">
      <c r="A73" s="139" t="s">
        <v>55</v>
      </c>
      <c r="B73" s="177">
        <v>620</v>
      </c>
      <c r="C73" s="144">
        <v>880</v>
      </c>
      <c r="D73" s="149">
        <v>514</v>
      </c>
      <c r="E73" s="219">
        <f t="shared" si="4"/>
        <v>-0.29545454545454541</v>
      </c>
      <c r="F73" s="220">
        <f t="shared" si="5"/>
        <v>0.20622568093385207</v>
      </c>
      <c r="G73" s="177">
        <f>B73+'5'!G73</f>
        <v>4687</v>
      </c>
      <c r="H73" s="144">
        <v>4808</v>
      </c>
      <c r="I73" s="149">
        <v>3020</v>
      </c>
      <c r="J73" s="219">
        <f t="shared" si="6"/>
        <v>-2.5166389351081508E-2</v>
      </c>
      <c r="K73" s="220">
        <f t="shared" si="7"/>
        <v>0.55198675496688732</v>
      </c>
      <c r="M73" s="117"/>
    </row>
    <row r="74" spans="1:13" ht="14.25" customHeight="1" x14ac:dyDescent="0.2">
      <c r="A74" s="139" t="s">
        <v>56</v>
      </c>
      <c r="B74" s="177">
        <v>981</v>
      </c>
      <c r="C74" s="144">
        <v>1788</v>
      </c>
      <c r="D74" s="149">
        <v>951</v>
      </c>
      <c r="E74" s="219">
        <f t="shared" si="4"/>
        <v>-0.45134228187919467</v>
      </c>
      <c r="F74" s="220">
        <f t="shared" si="5"/>
        <v>3.1545741324921162E-2</v>
      </c>
      <c r="G74" s="177">
        <f>B74+'5'!G74</f>
        <v>6575</v>
      </c>
      <c r="H74" s="144">
        <v>10910</v>
      </c>
      <c r="I74" s="149">
        <v>7582</v>
      </c>
      <c r="J74" s="219">
        <f t="shared" si="6"/>
        <v>-0.39734188817598537</v>
      </c>
      <c r="K74" s="220">
        <f t="shared" si="7"/>
        <v>-0.13281456080189924</v>
      </c>
      <c r="M74" s="117"/>
    </row>
    <row r="75" spans="1:13" ht="14.25" customHeight="1" x14ac:dyDescent="0.2">
      <c r="A75" s="139" t="s">
        <v>57</v>
      </c>
      <c r="B75" s="177">
        <v>475</v>
      </c>
      <c r="C75" s="144">
        <v>770</v>
      </c>
      <c r="D75" s="149">
        <v>526</v>
      </c>
      <c r="E75" s="219">
        <f t="shared" si="4"/>
        <v>-0.38311688311688308</v>
      </c>
      <c r="F75" s="220">
        <f t="shared" si="5"/>
        <v>-9.6958174904942962E-2</v>
      </c>
      <c r="G75" s="177">
        <f>B75+'5'!G75</f>
        <v>4836</v>
      </c>
      <c r="H75" s="144">
        <v>7300</v>
      </c>
      <c r="I75" s="149">
        <v>4899</v>
      </c>
      <c r="J75" s="219">
        <f t="shared" si="6"/>
        <v>-0.33753424657534248</v>
      </c>
      <c r="K75" s="220">
        <f t="shared" si="7"/>
        <v>-1.2859767299448821E-2</v>
      </c>
      <c r="M75" s="117"/>
    </row>
    <row r="76" spans="1:13" ht="14.25" customHeight="1" x14ac:dyDescent="0.2">
      <c r="A76" s="139" t="s">
        <v>58</v>
      </c>
      <c r="B76" s="177">
        <v>1675</v>
      </c>
      <c r="C76" s="144">
        <v>2179</v>
      </c>
      <c r="D76" s="149">
        <v>1746</v>
      </c>
      <c r="E76" s="219">
        <f t="shared" si="4"/>
        <v>-0.23129876089949519</v>
      </c>
      <c r="F76" s="220">
        <f t="shared" si="5"/>
        <v>-4.0664375715922074E-2</v>
      </c>
      <c r="G76" s="177">
        <f>B76+'5'!G76</f>
        <v>8254</v>
      </c>
      <c r="H76" s="144">
        <v>10225</v>
      </c>
      <c r="I76" s="149">
        <v>9542</v>
      </c>
      <c r="J76" s="219">
        <f t="shared" si="6"/>
        <v>-0.19276283618581902</v>
      </c>
      <c r="K76" s="220">
        <f t="shared" si="7"/>
        <v>-0.13498218402850559</v>
      </c>
      <c r="M76" s="117"/>
    </row>
    <row r="77" spans="1:13" ht="14.25" customHeight="1" x14ac:dyDescent="0.2">
      <c r="A77" s="139" t="s">
        <v>59</v>
      </c>
      <c r="B77" s="177">
        <v>256</v>
      </c>
      <c r="C77" s="144">
        <v>445</v>
      </c>
      <c r="D77" s="149">
        <v>337</v>
      </c>
      <c r="E77" s="219">
        <f t="shared" si="4"/>
        <v>-0.42471910112359545</v>
      </c>
      <c r="F77" s="220">
        <f t="shared" si="5"/>
        <v>-0.24035608308605338</v>
      </c>
      <c r="G77" s="177">
        <f>B77+'5'!G77</f>
        <v>1960</v>
      </c>
      <c r="H77" s="144">
        <v>3041</v>
      </c>
      <c r="I77" s="149">
        <v>2542</v>
      </c>
      <c r="J77" s="219">
        <f t="shared" si="6"/>
        <v>-0.35547517264057871</v>
      </c>
      <c r="K77" s="220">
        <f t="shared" si="7"/>
        <v>-0.22895357985837927</v>
      </c>
    </row>
    <row r="78" spans="1:13" ht="14.25" customHeight="1" x14ac:dyDescent="0.2">
      <c r="A78" s="139"/>
      <c r="B78" s="177"/>
      <c r="C78" s="144"/>
      <c r="D78" s="149"/>
      <c r="E78" s="219"/>
      <c r="F78" s="220"/>
      <c r="G78" s="177"/>
      <c r="H78" s="144"/>
      <c r="I78" s="149"/>
      <c r="J78" s="219"/>
      <c r="K78" s="220"/>
    </row>
    <row r="79" spans="1:13" ht="14.25" customHeight="1" x14ac:dyDescent="0.2">
      <c r="A79" s="140" t="s">
        <v>60</v>
      </c>
      <c r="B79" s="177">
        <f>SUM(B80:B83)</f>
        <v>86871</v>
      </c>
      <c r="C79" s="144">
        <v>96839</v>
      </c>
      <c r="D79" s="149">
        <v>84537</v>
      </c>
      <c r="E79" s="219">
        <f t="shared" si="4"/>
        <v>-0.10293373537521044</v>
      </c>
      <c r="F79" s="220">
        <f t="shared" si="5"/>
        <v>2.7609212534156713E-2</v>
      </c>
      <c r="G79" s="177">
        <f>B79+'5'!G79</f>
        <v>413194</v>
      </c>
      <c r="H79" s="144">
        <v>459056</v>
      </c>
      <c r="I79" s="149">
        <v>403258</v>
      </c>
      <c r="J79" s="219">
        <f t="shared" si="6"/>
        <v>-9.9905022480917371E-2</v>
      </c>
      <c r="K79" s="220">
        <f t="shared" si="7"/>
        <v>2.4639312797266166E-2</v>
      </c>
    </row>
    <row r="80" spans="1:13" ht="14.25" customHeight="1" x14ac:dyDescent="0.2">
      <c r="A80" s="140" t="s">
        <v>61</v>
      </c>
      <c r="B80" s="177">
        <v>70081</v>
      </c>
      <c r="C80" s="144">
        <v>78875</v>
      </c>
      <c r="D80" s="149">
        <v>67926</v>
      </c>
      <c r="E80" s="219">
        <f t="shared" si="4"/>
        <v>-0.11149286846275752</v>
      </c>
      <c r="F80" s="220">
        <f t="shared" si="5"/>
        <v>3.1725701498689807E-2</v>
      </c>
      <c r="G80" s="177">
        <f>B80+'5'!G80</f>
        <v>319462</v>
      </c>
      <c r="H80" s="144">
        <v>352813</v>
      </c>
      <c r="I80" s="149">
        <v>307856</v>
      </c>
      <c r="J80" s="219">
        <f t="shared" si="6"/>
        <v>-9.4528829719993324E-2</v>
      </c>
      <c r="K80" s="220">
        <f t="shared" si="7"/>
        <v>3.769944389584734E-2</v>
      </c>
    </row>
    <row r="81" spans="1:11" x14ac:dyDescent="0.2">
      <c r="A81" s="140" t="s">
        <v>62</v>
      </c>
      <c r="B81" s="177">
        <v>5963</v>
      </c>
      <c r="C81" s="144">
        <v>6145</v>
      </c>
      <c r="D81" s="149">
        <v>5515</v>
      </c>
      <c r="E81" s="219">
        <f t="shared" si="4"/>
        <v>-2.9617575264442642E-2</v>
      </c>
      <c r="F81" s="220">
        <f t="shared" si="5"/>
        <v>8.1233000906618225E-2</v>
      </c>
      <c r="G81" s="177">
        <f>B81+'5'!G81</f>
        <v>31928</v>
      </c>
      <c r="H81" s="144">
        <v>35675</v>
      </c>
      <c r="I81" s="149">
        <v>30973</v>
      </c>
      <c r="J81" s="219">
        <f t="shared" si="6"/>
        <v>-0.10503153468815696</v>
      </c>
      <c r="K81" s="220">
        <f t="shared" si="7"/>
        <v>3.0833306428179386E-2</v>
      </c>
    </row>
    <row r="82" spans="1:11" x14ac:dyDescent="0.2">
      <c r="A82" s="139" t="s">
        <v>63</v>
      </c>
      <c r="B82" s="177">
        <v>1960</v>
      </c>
      <c r="C82" s="144">
        <v>2097</v>
      </c>
      <c r="D82" s="149">
        <v>1845</v>
      </c>
      <c r="E82" s="219">
        <f t="shared" si="4"/>
        <v>-6.5331425846447355E-2</v>
      </c>
      <c r="F82" s="220">
        <f t="shared" si="5"/>
        <v>6.2330623306233068E-2</v>
      </c>
      <c r="G82" s="177">
        <f>B82+'5'!G82</f>
        <v>9699</v>
      </c>
      <c r="H82" s="144">
        <v>10088</v>
      </c>
      <c r="I82" s="149">
        <v>8864</v>
      </c>
      <c r="J82" s="219">
        <f t="shared" si="6"/>
        <v>-3.85606661379857E-2</v>
      </c>
      <c r="K82" s="220">
        <f t="shared" si="7"/>
        <v>9.4201263537906144E-2</v>
      </c>
    </row>
    <row r="83" spans="1:11" x14ac:dyDescent="0.2">
      <c r="A83" s="140" t="s">
        <v>64</v>
      </c>
      <c r="B83" s="177">
        <v>8867</v>
      </c>
      <c r="C83" s="144">
        <v>9722</v>
      </c>
      <c r="D83" s="149">
        <v>9251</v>
      </c>
      <c r="E83" s="219">
        <f t="shared" si="4"/>
        <v>-8.7944867311252839E-2</v>
      </c>
      <c r="F83" s="220">
        <f t="shared" si="5"/>
        <v>-4.1509026051237741E-2</v>
      </c>
      <c r="G83" s="177">
        <f>B83+'5'!G83</f>
        <v>52105</v>
      </c>
      <c r="H83" s="144">
        <v>60480</v>
      </c>
      <c r="I83" s="149">
        <v>55565</v>
      </c>
      <c r="J83" s="219">
        <f t="shared" si="6"/>
        <v>-0.13847552910052907</v>
      </c>
      <c r="K83" s="220">
        <f t="shared" si="7"/>
        <v>-6.2269414199586093E-2</v>
      </c>
    </row>
    <row r="84" spans="1:11" x14ac:dyDescent="0.2">
      <c r="A84" s="139" t="s">
        <v>65</v>
      </c>
      <c r="B84" s="177">
        <v>353</v>
      </c>
      <c r="C84" s="144">
        <v>526</v>
      </c>
      <c r="D84" s="149">
        <v>287</v>
      </c>
      <c r="E84" s="219">
        <f t="shared" si="4"/>
        <v>-0.32889733840304181</v>
      </c>
      <c r="F84" s="220">
        <f t="shared" si="5"/>
        <v>0.2299651567944252</v>
      </c>
      <c r="G84" s="177">
        <f>B84+'5'!G84</f>
        <v>1544</v>
      </c>
      <c r="H84" s="144">
        <v>1741</v>
      </c>
      <c r="I84" s="149">
        <v>1245</v>
      </c>
      <c r="J84" s="219">
        <f t="shared" si="6"/>
        <v>-0.11315336013785182</v>
      </c>
      <c r="K84" s="220">
        <f t="shared" si="7"/>
        <v>0.24016064257028114</v>
      </c>
    </row>
    <row r="85" spans="1:11" x14ac:dyDescent="0.2">
      <c r="A85" s="140" t="s">
        <v>66</v>
      </c>
      <c r="B85" s="177">
        <v>1765</v>
      </c>
      <c r="C85" s="144">
        <v>1625</v>
      </c>
      <c r="D85" s="149">
        <v>1446</v>
      </c>
      <c r="E85" s="219">
        <f t="shared" si="4"/>
        <v>8.6153846153846247E-2</v>
      </c>
      <c r="F85" s="220">
        <f t="shared" si="5"/>
        <v>0.22060857538035972</v>
      </c>
      <c r="G85" s="177">
        <f>B85+'5'!G85</f>
        <v>12886</v>
      </c>
      <c r="H85" s="144">
        <v>14772</v>
      </c>
      <c r="I85" s="149">
        <v>13234</v>
      </c>
      <c r="J85" s="219">
        <f t="shared" si="6"/>
        <v>-0.1276739777958299</v>
      </c>
      <c r="K85" s="220">
        <f t="shared" si="7"/>
        <v>-2.6295904488438882E-2</v>
      </c>
    </row>
    <row r="86" spans="1:11" x14ac:dyDescent="0.2">
      <c r="A86" s="139" t="s">
        <v>67</v>
      </c>
      <c r="B86" s="177">
        <v>3642</v>
      </c>
      <c r="C86" s="144">
        <v>3713</v>
      </c>
      <c r="D86" s="149">
        <v>3900</v>
      </c>
      <c r="E86" s="219">
        <f t="shared" si="4"/>
        <v>-1.9122003770535967E-2</v>
      </c>
      <c r="F86" s="220">
        <f t="shared" si="5"/>
        <v>-6.6153846153846119E-2</v>
      </c>
      <c r="G86" s="177">
        <f>B86+'5'!G86</f>
        <v>21969</v>
      </c>
      <c r="H86" s="144">
        <v>25468</v>
      </c>
      <c r="I86" s="149">
        <v>23673</v>
      </c>
      <c r="J86" s="219">
        <f t="shared" si="6"/>
        <v>-0.13738809486414327</v>
      </c>
      <c r="K86" s="220">
        <f t="shared" si="7"/>
        <v>-7.198073754910661E-2</v>
      </c>
    </row>
    <row r="87" spans="1:11" x14ac:dyDescent="0.2">
      <c r="A87" s="139" t="s">
        <v>68</v>
      </c>
      <c r="B87" s="177">
        <v>410</v>
      </c>
      <c r="C87" s="144">
        <v>409</v>
      </c>
      <c r="D87" s="149">
        <v>413</v>
      </c>
      <c r="E87" s="219">
        <f t="shared" si="4"/>
        <v>2.4449877750611915E-3</v>
      </c>
      <c r="F87" s="220">
        <f t="shared" si="5"/>
        <v>-7.2639225181597711E-3</v>
      </c>
      <c r="G87" s="177">
        <f>B87+'5'!G87</f>
        <v>2998</v>
      </c>
      <c r="H87" s="144">
        <v>3415</v>
      </c>
      <c r="I87" s="149">
        <v>3096</v>
      </c>
      <c r="J87" s="219">
        <f t="shared" si="6"/>
        <v>-0.12210834553440708</v>
      </c>
      <c r="K87" s="220">
        <f t="shared" si="7"/>
        <v>-3.1653746770025859E-2</v>
      </c>
    </row>
    <row r="88" spans="1:11" x14ac:dyDescent="0.2">
      <c r="A88" s="139" t="s">
        <v>69</v>
      </c>
      <c r="B88" s="177">
        <v>914</v>
      </c>
      <c r="C88" s="144">
        <v>1053</v>
      </c>
      <c r="D88" s="149">
        <v>1240</v>
      </c>
      <c r="E88" s="219">
        <f t="shared" si="4"/>
        <v>-0.1320037986704653</v>
      </c>
      <c r="F88" s="220">
        <f t="shared" si="5"/>
        <v>-0.26290322580645165</v>
      </c>
      <c r="G88" s="177">
        <f>B88+'5'!G88</f>
        <v>3834</v>
      </c>
      <c r="H88" s="144">
        <v>4632</v>
      </c>
      <c r="I88" s="149">
        <v>4700</v>
      </c>
      <c r="J88" s="219">
        <f t="shared" si="6"/>
        <v>-0.17227979274611394</v>
      </c>
      <c r="K88" s="220">
        <f t="shared" si="7"/>
        <v>-0.18425531914893623</v>
      </c>
    </row>
    <row r="89" spans="1:11" x14ac:dyDescent="0.2">
      <c r="A89" s="139" t="s">
        <v>70</v>
      </c>
      <c r="B89" s="177">
        <v>137</v>
      </c>
      <c r="C89" s="144">
        <v>164</v>
      </c>
      <c r="D89" s="149">
        <v>178</v>
      </c>
      <c r="E89" s="219">
        <f t="shared" si="4"/>
        <v>-0.16463414634146345</v>
      </c>
      <c r="F89" s="220">
        <f t="shared" si="5"/>
        <v>-0.2303370786516854</v>
      </c>
      <c r="G89" s="177">
        <f>B89+'5'!G89</f>
        <v>585</v>
      </c>
      <c r="H89" s="144">
        <v>1215</v>
      </c>
      <c r="I89" s="149">
        <v>1276</v>
      </c>
      <c r="J89" s="219">
        <f t="shared" si="6"/>
        <v>-0.5185185185185186</v>
      </c>
      <c r="K89" s="220">
        <f t="shared" si="7"/>
        <v>-0.54153605015673989</v>
      </c>
    </row>
    <row r="90" spans="1:11" x14ac:dyDescent="0.2">
      <c r="A90" s="139"/>
      <c r="B90" s="177"/>
      <c r="C90" s="144"/>
      <c r="D90" s="149"/>
      <c r="E90" s="219"/>
      <c r="F90" s="220"/>
      <c r="G90" s="177"/>
      <c r="H90" s="144"/>
      <c r="I90" s="149"/>
      <c r="J90" s="219"/>
      <c r="K90" s="220"/>
    </row>
    <row r="91" spans="1:11" x14ac:dyDescent="0.2">
      <c r="A91" s="139" t="s">
        <v>71</v>
      </c>
      <c r="B91" s="177">
        <f>SUM(B92:B94)</f>
        <v>3657</v>
      </c>
      <c r="C91" s="144">
        <v>4039</v>
      </c>
      <c r="D91" s="149">
        <v>3892</v>
      </c>
      <c r="E91" s="219">
        <f t="shared" si="4"/>
        <v>-9.4577865808368355E-2</v>
      </c>
      <c r="F91" s="220">
        <f t="shared" si="5"/>
        <v>-6.038026721479961E-2</v>
      </c>
      <c r="G91" s="177">
        <f>B91+'5'!G91</f>
        <v>15942</v>
      </c>
      <c r="H91" s="144">
        <v>19148</v>
      </c>
      <c r="I91" s="149">
        <v>17263</v>
      </c>
      <c r="J91" s="219">
        <f t="shared" si="6"/>
        <v>-0.16743263003969078</v>
      </c>
      <c r="K91" s="220">
        <f t="shared" si="7"/>
        <v>-7.6522041360134407E-2</v>
      </c>
    </row>
    <row r="92" spans="1:11" x14ac:dyDescent="0.2">
      <c r="A92" s="139" t="s">
        <v>72</v>
      </c>
      <c r="B92" s="177">
        <v>3254</v>
      </c>
      <c r="C92" s="144">
        <v>3645</v>
      </c>
      <c r="D92" s="149">
        <v>3537</v>
      </c>
      <c r="E92" s="219">
        <f t="shared" si="4"/>
        <v>-0.10727023319615914</v>
      </c>
      <c r="F92" s="220">
        <f t="shared" si="5"/>
        <v>-8.00113090189426E-2</v>
      </c>
      <c r="G92" s="177">
        <f>B92+'5'!G92</f>
        <v>13800</v>
      </c>
      <c r="H92" s="144">
        <v>16604</v>
      </c>
      <c r="I92" s="149">
        <v>15155</v>
      </c>
      <c r="J92" s="219">
        <f t="shared" si="6"/>
        <v>-0.16887496988677431</v>
      </c>
      <c r="K92" s="220">
        <f t="shared" si="7"/>
        <v>-8.9409435829759132E-2</v>
      </c>
    </row>
    <row r="93" spans="1:11" x14ac:dyDescent="0.2">
      <c r="A93" s="139" t="s">
        <v>73</v>
      </c>
      <c r="B93" s="177">
        <v>272</v>
      </c>
      <c r="C93" s="144">
        <v>339</v>
      </c>
      <c r="D93" s="149">
        <v>326</v>
      </c>
      <c r="E93" s="219">
        <f t="shared" si="4"/>
        <v>-0.19764011799410031</v>
      </c>
      <c r="F93" s="220">
        <f t="shared" si="5"/>
        <v>-0.16564417177914115</v>
      </c>
      <c r="G93" s="177">
        <f>B93+'5'!G93</f>
        <v>1658</v>
      </c>
      <c r="H93" s="144">
        <v>1975</v>
      </c>
      <c r="I93" s="149">
        <v>1688</v>
      </c>
      <c r="J93" s="219">
        <f t="shared" si="6"/>
        <v>-0.16050632911392404</v>
      </c>
      <c r="K93" s="220">
        <f t="shared" si="7"/>
        <v>-1.7772511848341277E-2</v>
      </c>
    </row>
    <row r="94" spans="1:11" x14ac:dyDescent="0.2">
      <c r="A94" s="139" t="s">
        <v>17</v>
      </c>
      <c r="B94" s="177">
        <v>131</v>
      </c>
      <c r="C94" s="144">
        <v>55</v>
      </c>
      <c r="D94" s="149">
        <v>29</v>
      </c>
      <c r="E94" s="219">
        <f t="shared" si="4"/>
        <v>1.3818181818181818</v>
      </c>
      <c r="F94" s="220">
        <f t="shared" si="5"/>
        <v>3.5172413793103452</v>
      </c>
      <c r="G94" s="177">
        <f>B94+'5'!G94</f>
        <v>484</v>
      </c>
      <c r="H94" s="144">
        <v>569</v>
      </c>
      <c r="I94" s="149">
        <v>420</v>
      </c>
      <c r="J94" s="219">
        <f t="shared" si="6"/>
        <v>-0.14938488576449915</v>
      </c>
      <c r="K94" s="220">
        <f t="shared" si="7"/>
        <v>0.15238095238095228</v>
      </c>
    </row>
    <row r="95" spans="1:11" x14ac:dyDescent="0.2">
      <c r="A95" s="139"/>
      <c r="B95" s="177"/>
      <c r="C95" s="144"/>
      <c r="D95" s="149"/>
      <c r="E95" s="219"/>
      <c r="F95" s="220"/>
      <c r="G95" s="177"/>
      <c r="H95" s="144"/>
      <c r="I95" s="149"/>
      <c r="J95" s="219"/>
      <c r="K95" s="220"/>
    </row>
    <row r="96" spans="1:11" ht="13.5" thickBot="1" x14ac:dyDescent="0.25">
      <c r="A96" s="142" t="s">
        <v>74</v>
      </c>
      <c r="B96" s="178">
        <v>876</v>
      </c>
      <c r="C96" s="152">
        <v>922</v>
      </c>
      <c r="D96" s="153">
        <v>2812</v>
      </c>
      <c r="E96" s="221">
        <f t="shared" si="4"/>
        <v>-4.9891540130151846E-2</v>
      </c>
      <c r="F96" s="222">
        <f t="shared" si="5"/>
        <v>-0.68847795163584635</v>
      </c>
      <c r="G96" s="178">
        <f>B96+'5'!G96</f>
        <v>4471</v>
      </c>
      <c r="H96" s="152">
        <v>5940</v>
      </c>
      <c r="I96" s="153">
        <v>8310</v>
      </c>
      <c r="J96" s="221">
        <f t="shared" si="6"/>
        <v>-0.24730639730639725</v>
      </c>
      <c r="K96" s="222">
        <f t="shared" si="7"/>
        <v>-0.46197352587244289</v>
      </c>
    </row>
  </sheetData>
  <mergeCells count="4">
    <mergeCell ref="B3:D3"/>
    <mergeCell ref="E3:F3"/>
    <mergeCell ref="G3:I3"/>
    <mergeCell ref="J3:K3"/>
  </mergeCells>
  <conditionalFormatting sqref="E5:F96 J5:K96">
    <cfRule type="cellIs" dxfId="25" priority="1" operator="lessThan">
      <formula>0</formula>
    </cfRule>
    <cfRule type="cellIs" dxfId="24" priority="2" operator="greaterThan">
      <formula>0</formula>
    </cfRule>
  </conditionalFormatting>
  <pageMargins left="0.7" right="0.7" top="0.75" bottom="0.75" header="0.3" footer="0.3"/>
  <pageSetup paperSize="9" scale="55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6"/>
  <sheetViews>
    <sheetView zoomScaleNormal="100" workbookViewId="0">
      <selection activeCell="J5" sqref="J5:K96"/>
    </sheetView>
  </sheetViews>
  <sheetFormatPr defaultRowHeight="12.75" x14ac:dyDescent="0.2"/>
  <cols>
    <col min="1" max="1" width="21.875" style="46" customWidth="1"/>
    <col min="2" max="4" width="6.625" style="46" bestFit="1" customWidth="1"/>
    <col min="5" max="6" width="6.625" style="9" bestFit="1" customWidth="1"/>
    <col min="7" max="9" width="8" style="9" bestFit="1" customWidth="1"/>
    <col min="10" max="11" width="6.625" style="9" bestFit="1" customWidth="1"/>
    <col min="12" max="16384" width="9" style="9"/>
  </cols>
  <sheetData>
    <row r="1" spans="1:13" x14ac:dyDescent="0.2">
      <c r="A1" s="46" t="s">
        <v>117</v>
      </c>
    </row>
    <row r="2" spans="1:13" ht="13.5" thickBot="1" x14ac:dyDescent="0.25"/>
    <row r="3" spans="1:13" ht="14.25" customHeight="1" thickBot="1" x14ac:dyDescent="0.25">
      <c r="A3" s="173"/>
      <c r="B3" s="260" t="s">
        <v>90</v>
      </c>
      <c r="C3" s="261"/>
      <c r="D3" s="262"/>
      <c r="E3" s="257" t="s">
        <v>76</v>
      </c>
      <c r="F3" s="259"/>
      <c r="G3" s="260" t="s">
        <v>91</v>
      </c>
      <c r="H3" s="261"/>
      <c r="I3" s="262"/>
      <c r="J3" s="257" t="s">
        <v>76</v>
      </c>
      <c r="K3" s="259"/>
    </row>
    <row r="4" spans="1:13" s="10" customFormat="1" ht="13.5" thickBot="1" x14ac:dyDescent="0.25">
      <c r="A4" s="138"/>
      <c r="B4" s="179">
        <v>2015</v>
      </c>
      <c r="C4" s="180">
        <v>2014</v>
      </c>
      <c r="D4" s="181">
        <v>2013</v>
      </c>
      <c r="E4" s="179" t="s">
        <v>133</v>
      </c>
      <c r="F4" s="181" t="s">
        <v>134</v>
      </c>
      <c r="G4" s="179">
        <v>2015</v>
      </c>
      <c r="H4" s="180">
        <v>2014</v>
      </c>
      <c r="I4" s="181">
        <v>2013</v>
      </c>
      <c r="J4" s="179" t="s">
        <v>133</v>
      </c>
      <c r="K4" s="181" t="s">
        <v>134</v>
      </c>
    </row>
    <row r="5" spans="1:13" x14ac:dyDescent="0.2">
      <c r="A5" s="139" t="s">
        <v>0</v>
      </c>
      <c r="B5" s="156">
        <f>B6+B27+B35+B79+B91+B96</f>
        <v>244977</v>
      </c>
      <c r="C5" s="155">
        <v>193776</v>
      </c>
      <c r="D5" s="157">
        <v>245855</v>
      </c>
      <c r="E5" s="217">
        <f>B5/C5-1</f>
        <v>0.26422776814466187</v>
      </c>
      <c r="F5" s="218">
        <f>B5/D5-1</f>
        <v>-3.5712106729576254E-3</v>
      </c>
      <c r="G5" s="156">
        <f>B5+'6'!G5</f>
        <v>1646069</v>
      </c>
      <c r="H5" s="155">
        <v>1884152</v>
      </c>
      <c r="I5" s="157">
        <v>1673160</v>
      </c>
      <c r="J5" s="217">
        <f>G5/H5-1</f>
        <v>-0.12636082439208729</v>
      </c>
      <c r="K5" s="218">
        <f>G5/I5-1</f>
        <v>-1.6191517846470105E-2</v>
      </c>
      <c r="M5" s="117"/>
    </row>
    <row r="6" spans="1:13" x14ac:dyDescent="0.2">
      <c r="A6" s="139" t="s">
        <v>1</v>
      </c>
      <c r="B6" s="158">
        <f>B8+B21</f>
        <v>17183</v>
      </c>
      <c r="C6" s="154">
        <v>13068</v>
      </c>
      <c r="D6" s="159">
        <v>12907</v>
      </c>
      <c r="E6" s="219">
        <f t="shared" ref="E6:E69" si="0">B6/C6-1</f>
        <v>0.31489133761861043</v>
      </c>
      <c r="F6" s="220">
        <f t="shared" ref="F6:F69" si="1">B6/D6-1</f>
        <v>0.33129309676919494</v>
      </c>
      <c r="G6" s="158">
        <f>B6+'6'!G6</f>
        <v>143775</v>
      </c>
      <c r="H6" s="154">
        <v>153783</v>
      </c>
      <c r="I6" s="159">
        <v>140293</v>
      </c>
      <c r="J6" s="219">
        <f t="shared" ref="J6:J69" si="2">G6/H6-1</f>
        <v>-6.5078714812430549E-2</v>
      </c>
      <c r="K6" s="220">
        <f t="shared" ref="K6:K69" si="3">G6/I6-1</f>
        <v>2.4819484935100222E-2</v>
      </c>
      <c r="M6" s="117"/>
    </row>
    <row r="7" spans="1:13" x14ac:dyDescent="0.2">
      <c r="A7" s="139"/>
      <c r="B7" s="158"/>
      <c r="C7" s="154"/>
      <c r="D7" s="159"/>
      <c r="E7" s="219"/>
      <c r="F7" s="220"/>
      <c r="G7" s="158"/>
      <c r="H7" s="154"/>
      <c r="I7" s="159"/>
      <c r="J7" s="219"/>
      <c r="K7" s="220"/>
      <c r="M7" s="117"/>
    </row>
    <row r="8" spans="1:13" x14ac:dyDescent="0.2">
      <c r="A8" s="139" t="s">
        <v>2</v>
      </c>
      <c r="B8" s="158">
        <f>SUM(B9:B19)</f>
        <v>10158</v>
      </c>
      <c r="C8" s="154">
        <v>9114</v>
      </c>
      <c r="D8" s="159">
        <v>8592</v>
      </c>
      <c r="E8" s="219">
        <f t="shared" si="0"/>
        <v>0.11454904542462141</v>
      </c>
      <c r="F8" s="220">
        <f t="shared" si="1"/>
        <v>0.1822625698324023</v>
      </c>
      <c r="G8" s="158">
        <f>B8+'6'!G8</f>
        <v>102616</v>
      </c>
      <c r="H8" s="154">
        <v>115191</v>
      </c>
      <c r="I8" s="159">
        <v>105070</v>
      </c>
      <c r="J8" s="219">
        <f t="shared" si="2"/>
        <v>-0.10916651474507555</v>
      </c>
      <c r="K8" s="220">
        <f t="shared" si="3"/>
        <v>-2.3355857999428964E-2</v>
      </c>
      <c r="M8" s="117"/>
    </row>
    <row r="9" spans="1:13" x14ac:dyDescent="0.2">
      <c r="A9" s="139" t="s">
        <v>3</v>
      </c>
      <c r="B9" s="158">
        <v>1742</v>
      </c>
      <c r="C9" s="154">
        <v>1454</v>
      </c>
      <c r="D9" s="159">
        <v>1092</v>
      </c>
      <c r="E9" s="219">
        <f t="shared" si="0"/>
        <v>0.19807427785419529</v>
      </c>
      <c r="F9" s="220">
        <f t="shared" si="1"/>
        <v>0.59523809523809534</v>
      </c>
      <c r="G9" s="158">
        <f>B9+'6'!G9</f>
        <v>23756</v>
      </c>
      <c r="H9" s="154">
        <v>23374</v>
      </c>
      <c r="I9" s="159">
        <v>24947</v>
      </c>
      <c r="J9" s="219">
        <f t="shared" si="2"/>
        <v>1.6342945152733712E-2</v>
      </c>
      <c r="K9" s="220">
        <f t="shared" si="3"/>
        <v>-4.7741211368100389E-2</v>
      </c>
      <c r="M9" s="117"/>
    </row>
    <row r="10" spans="1:13" x14ac:dyDescent="0.2">
      <c r="A10" s="139" t="s">
        <v>4</v>
      </c>
      <c r="B10" s="158">
        <v>53</v>
      </c>
      <c r="C10" s="154">
        <v>79</v>
      </c>
      <c r="D10" s="159">
        <v>111</v>
      </c>
      <c r="E10" s="219">
        <f t="shared" si="0"/>
        <v>-0.32911392405063289</v>
      </c>
      <c r="F10" s="220">
        <f t="shared" si="1"/>
        <v>-0.52252252252252251</v>
      </c>
      <c r="G10" s="158">
        <f>B10+'6'!G10</f>
        <v>2319</v>
      </c>
      <c r="H10" s="154">
        <v>5596</v>
      </c>
      <c r="I10" s="159">
        <v>4560</v>
      </c>
      <c r="J10" s="219">
        <f t="shared" si="2"/>
        <v>-0.5855968548963546</v>
      </c>
      <c r="K10" s="220">
        <f t="shared" si="3"/>
        <v>-0.49144736842105263</v>
      </c>
      <c r="M10" s="117"/>
    </row>
    <row r="11" spans="1:13" x14ac:dyDescent="0.2">
      <c r="A11" s="139" t="s">
        <v>5</v>
      </c>
      <c r="B11" s="158">
        <v>1483</v>
      </c>
      <c r="C11" s="154">
        <v>1676</v>
      </c>
      <c r="D11" s="159">
        <v>1218</v>
      </c>
      <c r="E11" s="219">
        <f t="shared" si="0"/>
        <v>-0.1151551312649165</v>
      </c>
      <c r="F11" s="220">
        <f t="shared" si="1"/>
        <v>0.21756978653530368</v>
      </c>
      <c r="G11" s="158">
        <f>B11+'6'!G11</f>
        <v>12950</v>
      </c>
      <c r="H11" s="154">
        <v>18452</v>
      </c>
      <c r="I11" s="159">
        <v>16878</v>
      </c>
      <c r="J11" s="219">
        <f t="shared" si="2"/>
        <v>-0.29817905918057663</v>
      </c>
      <c r="K11" s="220">
        <f t="shared" si="3"/>
        <v>-0.23272899632657895</v>
      </c>
      <c r="M11" s="117"/>
    </row>
    <row r="12" spans="1:13" x14ac:dyDescent="0.2">
      <c r="A12" s="139" t="s">
        <v>104</v>
      </c>
      <c r="B12" s="158">
        <v>397</v>
      </c>
      <c r="C12" s="154">
        <v>610</v>
      </c>
      <c r="D12" s="159">
        <v>503</v>
      </c>
      <c r="E12" s="219">
        <f t="shared" si="0"/>
        <v>-0.34918032786885245</v>
      </c>
      <c r="F12" s="220">
        <f t="shared" si="1"/>
        <v>-0.21073558648111335</v>
      </c>
      <c r="G12" s="158">
        <f>B12+'6'!G12</f>
        <v>2467</v>
      </c>
      <c r="H12" s="154">
        <v>3644</v>
      </c>
      <c r="I12" s="159">
        <v>2628</v>
      </c>
      <c r="J12" s="219">
        <f t="shared" si="2"/>
        <v>-0.32299670691547755</v>
      </c>
      <c r="K12" s="220">
        <f t="shared" si="3"/>
        <v>-6.1263318112633192E-2</v>
      </c>
      <c r="M12" s="117"/>
    </row>
    <row r="13" spans="1:13" x14ac:dyDescent="0.2">
      <c r="A13" s="139" t="s">
        <v>6</v>
      </c>
      <c r="B13" s="158">
        <v>3027</v>
      </c>
      <c r="C13" s="154">
        <v>2485</v>
      </c>
      <c r="D13" s="159">
        <v>1354</v>
      </c>
      <c r="E13" s="219">
        <f t="shared" si="0"/>
        <v>0.21810865191146878</v>
      </c>
      <c r="F13" s="220">
        <f t="shared" si="1"/>
        <v>1.2355982274741506</v>
      </c>
      <c r="G13" s="158">
        <f>B13+'6'!G13</f>
        <v>25459</v>
      </c>
      <c r="H13" s="154">
        <v>19956</v>
      </c>
      <c r="I13" s="159">
        <v>13529</v>
      </c>
      <c r="J13" s="219">
        <f t="shared" si="2"/>
        <v>0.2757566646622569</v>
      </c>
      <c r="K13" s="220">
        <f t="shared" si="3"/>
        <v>0.8818094463744548</v>
      </c>
      <c r="M13" s="117"/>
    </row>
    <row r="14" spans="1:13" x14ac:dyDescent="0.2">
      <c r="A14" s="139" t="s">
        <v>7</v>
      </c>
      <c r="B14" s="158">
        <v>577</v>
      </c>
      <c r="C14" s="154">
        <v>752</v>
      </c>
      <c r="D14" s="159">
        <v>902</v>
      </c>
      <c r="E14" s="219">
        <f t="shared" si="0"/>
        <v>-0.23271276595744683</v>
      </c>
      <c r="F14" s="220">
        <f t="shared" si="1"/>
        <v>-0.36031042128603108</v>
      </c>
      <c r="G14" s="158">
        <f>B14+'6'!G14</f>
        <v>5843</v>
      </c>
      <c r="H14" s="154">
        <v>8721</v>
      </c>
      <c r="I14" s="159">
        <v>7132</v>
      </c>
      <c r="J14" s="219">
        <f t="shared" si="2"/>
        <v>-0.33000802660245387</v>
      </c>
      <c r="K14" s="220">
        <f t="shared" si="3"/>
        <v>-0.1807347167694896</v>
      </c>
      <c r="M14" s="117"/>
    </row>
    <row r="15" spans="1:13" x14ac:dyDescent="0.2">
      <c r="A15" s="139" t="s">
        <v>8</v>
      </c>
      <c r="B15" s="158">
        <v>354</v>
      </c>
      <c r="C15" s="154">
        <v>425</v>
      </c>
      <c r="D15" s="159">
        <v>372</v>
      </c>
      <c r="E15" s="219">
        <f t="shared" si="0"/>
        <v>-0.16705882352941182</v>
      </c>
      <c r="F15" s="220">
        <f t="shared" si="1"/>
        <v>-4.8387096774193505E-2</v>
      </c>
      <c r="G15" s="158">
        <f>B15+'6'!G15</f>
        <v>3520</v>
      </c>
      <c r="H15" s="154">
        <v>4304</v>
      </c>
      <c r="I15" s="159">
        <v>3312</v>
      </c>
      <c r="J15" s="219">
        <f t="shared" si="2"/>
        <v>-0.18215613382899631</v>
      </c>
      <c r="K15" s="220">
        <f t="shared" si="3"/>
        <v>6.2801932367149815E-2</v>
      </c>
      <c r="M15" s="117"/>
    </row>
    <row r="16" spans="1:13" x14ac:dyDescent="0.2">
      <c r="A16" s="139" t="s">
        <v>9</v>
      </c>
      <c r="B16" s="158">
        <v>1399</v>
      </c>
      <c r="C16" s="154">
        <v>881</v>
      </c>
      <c r="D16" s="159">
        <v>1749</v>
      </c>
      <c r="E16" s="219">
        <f t="shared" si="0"/>
        <v>0.58796821793416565</v>
      </c>
      <c r="F16" s="220">
        <f t="shared" si="1"/>
        <v>-0.20011435105774733</v>
      </c>
      <c r="G16" s="158">
        <f>B16+'6'!G16</f>
        <v>14886</v>
      </c>
      <c r="H16" s="154">
        <v>17337</v>
      </c>
      <c r="I16" s="159">
        <v>18299</v>
      </c>
      <c r="J16" s="219">
        <f t="shared" si="2"/>
        <v>-0.14137394012804982</v>
      </c>
      <c r="K16" s="220">
        <f t="shared" si="3"/>
        <v>-0.1865129242035084</v>
      </c>
      <c r="M16" s="117"/>
    </row>
    <row r="17" spans="1:13" x14ac:dyDescent="0.2">
      <c r="A17" s="139" t="s">
        <v>10</v>
      </c>
      <c r="B17" s="158">
        <v>358</v>
      </c>
      <c r="C17" s="154">
        <v>250</v>
      </c>
      <c r="D17" s="159">
        <v>503</v>
      </c>
      <c r="E17" s="219">
        <f t="shared" si="0"/>
        <v>0.43199999999999994</v>
      </c>
      <c r="F17" s="220">
        <f t="shared" si="1"/>
        <v>-0.28827037773359843</v>
      </c>
      <c r="G17" s="158">
        <f>B17+'6'!G17</f>
        <v>4386</v>
      </c>
      <c r="H17" s="154">
        <v>5306</v>
      </c>
      <c r="I17" s="159">
        <v>5539</v>
      </c>
      <c r="J17" s="219">
        <f t="shared" si="2"/>
        <v>-0.17338861666038452</v>
      </c>
      <c r="K17" s="220">
        <f t="shared" si="3"/>
        <v>-0.2081603177468857</v>
      </c>
      <c r="M17" s="117"/>
    </row>
    <row r="18" spans="1:13" x14ac:dyDescent="0.2">
      <c r="A18" s="139" t="s">
        <v>11</v>
      </c>
      <c r="B18" s="158">
        <v>237</v>
      </c>
      <c r="C18" s="154">
        <v>82</v>
      </c>
      <c r="D18" s="159">
        <v>243</v>
      </c>
      <c r="E18" s="219">
        <f t="shared" si="0"/>
        <v>1.8902439024390243</v>
      </c>
      <c r="F18" s="220">
        <f t="shared" si="1"/>
        <v>-2.4691358024691357E-2</v>
      </c>
      <c r="G18" s="158">
        <f>B18+'6'!G18</f>
        <v>1452</v>
      </c>
      <c r="H18" s="154">
        <v>2190</v>
      </c>
      <c r="I18" s="159">
        <v>2425</v>
      </c>
      <c r="J18" s="219">
        <f t="shared" si="2"/>
        <v>-0.33698630136986296</v>
      </c>
      <c r="K18" s="220">
        <f t="shared" si="3"/>
        <v>-0.40123711340206181</v>
      </c>
      <c r="M18" s="117"/>
    </row>
    <row r="19" spans="1:13" x14ac:dyDescent="0.2">
      <c r="A19" s="139" t="s">
        <v>12</v>
      </c>
      <c r="B19" s="158">
        <v>531</v>
      </c>
      <c r="C19" s="154">
        <v>420</v>
      </c>
      <c r="D19" s="159">
        <v>545</v>
      </c>
      <c r="E19" s="219">
        <f t="shared" si="0"/>
        <v>0.26428571428571423</v>
      </c>
      <c r="F19" s="220">
        <f t="shared" si="1"/>
        <v>-2.5688073394495414E-2</v>
      </c>
      <c r="G19" s="158">
        <f>B19+'6'!G19</f>
        <v>5578</v>
      </c>
      <c r="H19" s="154">
        <v>6311</v>
      </c>
      <c r="I19" s="159">
        <v>5821</v>
      </c>
      <c r="J19" s="219">
        <f t="shared" si="2"/>
        <v>-0.11614641102836321</v>
      </c>
      <c r="K19" s="220">
        <f t="shared" si="3"/>
        <v>-4.1745404569661582E-2</v>
      </c>
      <c r="M19" s="117"/>
    </row>
    <row r="20" spans="1:13" x14ac:dyDescent="0.2">
      <c r="A20" s="139"/>
      <c r="B20" s="158"/>
      <c r="C20" s="154"/>
      <c r="D20" s="159"/>
      <c r="E20" s="219"/>
      <c r="F20" s="220"/>
      <c r="G20" s="158"/>
      <c r="H20" s="154"/>
      <c r="I20" s="159"/>
      <c r="J20" s="219"/>
      <c r="K20" s="220"/>
      <c r="M20" s="117"/>
    </row>
    <row r="21" spans="1:13" x14ac:dyDescent="0.2">
      <c r="A21" s="139" t="s">
        <v>13</v>
      </c>
      <c r="B21" s="158">
        <f>SUM(B22:B25)</f>
        <v>7025</v>
      </c>
      <c r="C21" s="154">
        <v>3954</v>
      </c>
      <c r="D21" s="159">
        <v>4315</v>
      </c>
      <c r="E21" s="219">
        <f t="shared" si="0"/>
        <v>0.77668184117349526</v>
      </c>
      <c r="F21" s="220">
        <f t="shared" si="1"/>
        <v>0.62804171494785632</v>
      </c>
      <c r="G21" s="158">
        <f>B21+'6'!G21</f>
        <v>41159</v>
      </c>
      <c r="H21" s="154">
        <v>38592</v>
      </c>
      <c r="I21" s="159">
        <v>35223</v>
      </c>
      <c r="J21" s="219">
        <f t="shared" si="2"/>
        <v>6.6516376451077885E-2</v>
      </c>
      <c r="K21" s="220">
        <f t="shared" si="3"/>
        <v>0.16852624705448149</v>
      </c>
      <c r="M21" s="117"/>
    </row>
    <row r="22" spans="1:13" x14ac:dyDescent="0.2">
      <c r="A22" s="139" t="s">
        <v>14</v>
      </c>
      <c r="B22" s="158">
        <v>349</v>
      </c>
      <c r="C22" s="154">
        <v>222</v>
      </c>
      <c r="D22" s="159">
        <v>392</v>
      </c>
      <c r="E22" s="219">
        <f t="shared" si="0"/>
        <v>0.572072072072072</v>
      </c>
      <c r="F22" s="220">
        <f t="shared" si="1"/>
        <v>-0.10969387755102045</v>
      </c>
      <c r="G22" s="158">
        <f>B22+'6'!G22</f>
        <v>3201</v>
      </c>
      <c r="H22" s="154">
        <v>4311</v>
      </c>
      <c r="I22" s="159">
        <v>4227</v>
      </c>
      <c r="J22" s="219">
        <f t="shared" si="2"/>
        <v>-0.25748086290883787</v>
      </c>
      <c r="K22" s="220">
        <f t="shared" si="3"/>
        <v>-0.24272533711852373</v>
      </c>
      <c r="M22" s="117"/>
    </row>
    <row r="23" spans="1:13" x14ac:dyDescent="0.2">
      <c r="A23" s="139" t="s">
        <v>15</v>
      </c>
      <c r="B23" s="158">
        <v>1784</v>
      </c>
      <c r="C23" s="154">
        <v>844</v>
      </c>
      <c r="D23" s="159">
        <v>1264</v>
      </c>
      <c r="E23" s="219">
        <f t="shared" si="0"/>
        <v>1.1137440758293837</v>
      </c>
      <c r="F23" s="220">
        <f t="shared" si="1"/>
        <v>0.41139240506329111</v>
      </c>
      <c r="G23" s="158">
        <f>B23+'6'!G23</f>
        <v>17407</v>
      </c>
      <c r="H23" s="154">
        <v>16309.000000000002</v>
      </c>
      <c r="I23" s="159">
        <v>13866</v>
      </c>
      <c r="J23" s="219">
        <f t="shared" si="2"/>
        <v>6.7324789993255196E-2</v>
      </c>
      <c r="K23" s="220">
        <f t="shared" si="3"/>
        <v>0.25537285446415692</v>
      </c>
      <c r="M23" s="117"/>
    </row>
    <row r="24" spans="1:13" x14ac:dyDescent="0.2">
      <c r="A24" s="139" t="s">
        <v>16</v>
      </c>
      <c r="B24" s="158">
        <v>3660</v>
      </c>
      <c r="C24" s="154">
        <v>1773</v>
      </c>
      <c r="D24" s="159">
        <v>1623</v>
      </c>
      <c r="E24" s="219">
        <f t="shared" si="0"/>
        <v>1.0642978003384096</v>
      </c>
      <c r="F24" s="220">
        <f t="shared" si="1"/>
        <v>1.2550831792975972</v>
      </c>
      <c r="G24" s="158">
        <f>B24+'6'!G24</f>
        <v>13016</v>
      </c>
      <c r="H24" s="154">
        <v>10432</v>
      </c>
      <c r="I24" s="159">
        <v>10068</v>
      </c>
      <c r="J24" s="219">
        <f t="shared" si="2"/>
        <v>0.24769938650306744</v>
      </c>
      <c r="K24" s="220">
        <f t="shared" si="3"/>
        <v>0.29280889948351208</v>
      </c>
      <c r="M24" s="117"/>
    </row>
    <row r="25" spans="1:13" x14ac:dyDescent="0.2">
      <c r="A25" s="139" t="s">
        <v>17</v>
      </c>
      <c r="B25" s="158">
        <v>1232</v>
      </c>
      <c r="C25" s="154">
        <v>1115</v>
      </c>
      <c r="D25" s="159">
        <v>1036</v>
      </c>
      <c r="E25" s="219">
        <f t="shared" si="0"/>
        <v>0.10493273542600901</v>
      </c>
      <c r="F25" s="220">
        <f t="shared" si="1"/>
        <v>0.18918918918918926</v>
      </c>
      <c r="G25" s="158">
        <f>B25+'6'!G25</f>
        <v>7535</v>
      </c>
      <c r="H25" s="154">
        <v>7540</v>
      </c>
      <c r="I25" s="159">
        <v>7062</v>
      </c>
      <c r="J25" s="219">
        <f t="shared" si="2"/>
        <v>-6.6312997347484082E-4</v>
      </c>
      <c r="K25" s="220">
        <f t="shared" si="3"/>
        <v>6.6978193146417508E-2</v>
      </c>
      <c r="M25" s="117"/>
    </row>
    <row r="26" spans="1:13" x14ac:dyDescent="0.2">
      <c r="A26" s="139"/>
      <c r="B26" s="158"/>
      <c r="C26" s="154"/>
      <c r="D26" s="159"/>
      <c r="E26" s="219"/>
      <c r="F26" s="220"/>
      <c r="G26" s="158"/>
      <c r="H26" s="154"/>
      <c r="I26" s="159"/>
      <c r="J26" s="219"/>
      <c r="K26" s="220"/>
      <c r="M26" s="117"/>
    </row>
    <row r="27" spans="1:13" x14ac:dyDescent="0.2">
      <c r="A27" s="139" t="s">
        <v>18</v>
      </c>
      <c r="B27" s="158">
        <f>SUM(B28:B33)</f>
        <v>4968</v>
      </c>
      <c r="C27" s="154">
        <v>3921</v>
      </c>
      <c r="D27" s="159">
        <v>4545</v>
      </c>
      <c r="E27" s="219">
        <f t="shared" si="0"/>
        <v>0.26702371843917372</v>
      </c>
      <c r="F27" s="220">
        <f t="shared" si="1"/>
        <v>9.3069306930693152E-2</v>
      </c>
      <c r="G27" s="158">
        <f>B27+'6'!G27</f>
        <v>36335</v>
      </c>
      <c r="H27" s="154">
        <v>35194</v>
      </c>
      <c r="I27" s="159">
        <v>35521</v>
      </c>
      <c r="J27" s="219">
        <f t="shared" si="2"/>
        <v>3.2420298914587642E-2</v>
      </c>
      <c r="K27" s="220">
        <f t="shared" si="3"/>
        <v>2.2916021508403439E-2</v>
      </c>
      <c r="M27" s="117"/>
    </row>
    <row r="28" spans="1:13" x14ac:dyDescent="0.2">
      <c r="A28" s="139" t="s">
        <v>19</v>
      </c>
      <c r="B28" s="158">
        <v>2084</v>
      </c>
      <c r="C28" s="154">
        <v>1905</v>
      </c>
      <c r="D28" s="159">
        <v>2620</v>
      </c>
      <c r="E28" s="219">
        <f t="shared" si="0"/>
        <v>9.3963254593175893E-2</v>
      </c>
      <c r="F28" s="220">
        <f t="shared" si="1"/>
        <v>-0.20458015267175578</v>
      </c>
      <c r="G28" s="158">
        <f>B28+'6'!G28</f>
        <v>11160</v>
      </c>
      <c r="H28" s="154">
        <v>11544</v>
      </c>
      <c r="I28" s="159">
        <v>13628</v>
      </c>
      <c r="J28" s="219">
        <f t="shared" si="2"/>
        <v>-3.3264033264033266E-2</v>
      </c>
      <c r="K28" s="220">
        <f t="shared" si="3"/>
        <v>-0.1810977399471676</v>
      </c>
      <c r="M28" s="117"/>
    </row>
    <row r="29" spans="1:13" x14ac:dyDescent="0.2">
      <c r="A29" s="139" t="s">
        <v>20</v>
      </c>
      <c r="B29" s="158">
        <v>134</v>
      </c>
      <c r="C29" s="154">
        <v>104</v>
      </c>
      <c r="D29" s="159">
        <v>89</v>
      </c>
      <c r="E29" s="219">
        <f t="shared" si="0"/>
        <v>0.28846153846153855</v>
      </c>
      <c r="F29" s="220">
        <f t="shared" si="1"/>
        <v>0.50561797752808979</v>
      </c>
      <c r="G29" s="158">
        <f>B29+'6'!G29</f>
        <v>5385</v>
      </c>
      <c r="H29" s="154">
        <v>4709</v>
      </c>
      <c r="I29" s="159">
        <v>3504</v>
      </c>
      <c r="J29" s="219">
        <f t="shared" si="2"/>
        <v>0.14355489488214057</v>
      </c>
      <c r="K29" s="220">
        <f t="shared" si="3"/>
        <v>0.53681506849315075</v>
      </c>
      <c r="M29" s="117"/>
    </row>
    <row r="30" spans="1:13" x14ac:dyDescent="0.2">
      <c r="A30" s="139" t="s">
        <v>21</v>
      </c>
      <c r="B30" s="158">
        <v>378</v>
      </c>
      <c r="C30" s="154">
        <v>259</v>
      </c>
      <c r="D30" s="159">
        <v>394</v>
      </c>
      <c r="E30" s="219">
        <f t="shared" si="0"/>
        <v>0.45945945945945943</v>
      </c>
      <c r="F30" s="220">
        <f t="shared" si="1"/>
        <v>-4.0609137055837574E-2</v>
      </c>
      <c r="G30" s="158">
        <f>B30+'6'!G30</f>
        <v>2046</v>
      </c>
      <c r="H30" s="154">
        <v>2058</v>
      </c>
      <c r="I30" s="159">
        <v>1428</v>
      </c>
      <c r="J30" s="219">
        <f t="shared" si="2"/>
        <v>-5.8309037900874383E-3</v>
      </c>
      <c r="K30" s="220">
        <f t="shared" si="3"/>
        <v>0.4327731092436975</v>
      </c>
      <c r="M30" s="117"/>
    </row>
    <row r="31" spans="1:13" x14ac:dyDescent="0.2">
      <c r="A31" s="140" t="s">
        <v>22</v>
      </c>
      <c r="B31" s="158">
        <v>699</v>
      </c>
      <c r="C31" s="154">
        <v>200</v>
      </c>
      <c r="D31" s="159">
        <v>313</v>
      </c>
      <c r="E31" s="219">
        <f t="shared" si="0"/>
        <v>2.4950000000000001</v>
      </c>
      <c r="F31" s="220">
        <f t="shared" si="1"/>
        <v>1.2332268370607027</v>
      </c>
      <c r="G31" s="158">
        <f>B31+'6'!G31</f>
        <v>5484</v>
      </c>
      <c r="H31" s="154">
        <v>5241</v>
      </c>
      <c r="I31" s="159">
        <v>7184</v>
      </c>
      <c r="J31" s="219">
        <f t="shared" si="2"/>
        <v>4.636519748139678E-2</v>
      </c>
      <c r="K31" s="220">
        <f t="shared" si="3"/>
        <v>-0.23663697104677062</v>
      </c>
      <c r="M31" s="117"/>
    </row>
    <row r="32" spans="1:13" x14ac:dyDescent="0.2">
      <c r="A32" s="140" t="s">
        <v>116</v>
      </c>
      <c r="B32" s="158">
        <v>149</v>
      </c>
      <c r="C32" s="154">
        <v>164</v>
      </c>
      <c r="D32" s="159">
        <v>33</v>
      </c>
      <c r="E32" s="219">
        <f t="shared" si="0"/>
        <v>-9.1463414634146312E-2</v>
      </c>
      <c r="F32" s="220">
        <f t="shared" si="1"/>
        <v>3.5151515151515156</v>
      </c>
      <c r="G32" s="158">
        <f>B32+'6'!G32</f>
        <v>1660</v>
      </c>
      <c r="H32" s="154">
        <v>2008</v>
      </c>
      <c r="I32" s="159">
        <v>1060</v>
      </c>
      <c r="J32" s="219">
        <f t="shared" si="2"/>
        <v>-0.17330677290836649</v>
      </c>
      <c r="K32" s="220">
        <f t="shared" si="3"/>
        <v>0.5660377358490567</v>
      </c>
      <c r="M32" s="117"/>
    </row>
    <row r="33" spans="1:13" x14ac:dyDescent="0.2">
      <c r="A33" s="139" t="s">
        <v>17</v>
      </c>
      <c r="B33" s="158">
        <v>1524</v>
      </c>
      <c r="C33" s="154">
        <v>1289</v>
      </c>
      <c r="D33" s="159">
        <v>1096</v>
      </c>
      <c r="E33" s="219">
        <f t="shared" si="0"/>
        <v>0.18231186966640811</v>
      </c>
      <c r="F33" s="220">
        <f t="shared" si="1"/>
        <v>0.39051094890510951</v>
      </c>
      <c r="G33" s="158">
        <f>B33+'6'!G33</f>
        <v>10600</v>
      </c>
      <c r="H33" s="154">
        <v>9634</v>
      </c>
      <c r="I33" s="159">
        <v>8717</v>
      </c>
      <c r="J33" s="219">
        <f t="shared" si="2"/>
        <v>0.1002698775171269</v>
      </c>
      <c r="K33" s="220">
        <f t="shared" si="3"/>
        <v>0.21601468395090051</v>
      </c>
      <c r="M33" s="117"/>
    </row>
    <row r="34" spans="1:13" x14ac:dyDescent="0.2">
      <c r="A34" s="139"/>
      <c r="B34" s="158"/>
      <c r="C34" s="154"/>
      <c r="D34" s="159"/>
      <c r="E34" s="219"/>
      <c r="F34" s="220"/>
      <c r="G34" s="158"/>
      <c r="H34" s="154"/>
      <c r="I34" s="159"/>
      <c r="J34" s="219"/>
      <c r="K34" s="220"/>
      <c r="M34" s="117"/>
    </row>
    <row r="35" spans="1:13" x14ac:dyDescent="0.2">
      <c r="A35" s="139" t="s">
        <v>23</v>
      </c>
      <c r="B35" s="158">
        <f>B36+SUM(B41:B51)+B53+SUM(B62:B65)+SUM(B67:B77)</f>
        <v>142679</v>
      </c>
      <c r="C35" s="154">
        <v>118864</v>
      </c>
      <c r="D35" s="159">
        <v>148083</v>
      </c>
      <c r="E35" s="219">
        <f t="shared" si="0"/>
        <v>0.20035502759456181</v>
      </c>
      <c r="F35" s="220">
        <f t="shared" si="1"/>
        <v>-3.6493047817777846E-2</v>
      </c>
      <c r="G35" s="158">
        <f>B35+'6'!G35</f>
        <v>952125</v>
      </c>
      <c r="H35" s="154">
        <v>1153093</v>
      </c>
      <c r="I35" s="159">
        <v>988183</v>
      </c>
      <c r="J35" s="219">
        <f t="shared" si="2"/>
        <v>-0.17428602896730794</v>
      </c>
      <c r="K35" s="220">
        <f t="shared" si="3"/>
        <v>-3.6489192791213765E-2</v>
      </c>
      <c r="M35" s="117"/>
    </row>
    <row r="36" spans="1:13" x14ac:dyDescent="0.2">
      <c r="A36" s="139" t="s">
        <v>24</v>
      </c>
      <c r="B36" s="158">
        <v>5915</v>
      </c>
      <c r="C36" s="154">
        <v>4471</v>
      </c>
      <c r="D36" s="159">
        <v>5746</v>
      </c>
      <c r="E36" s="219">
        <f t="shared" si="0"/>
        <v>0.32297025273987923</v>
      </c>
      <c r="F36" s="220">
        <f t="shared" si="1"/>
        <v>2.9411764705882248E-2</v>
      </c>
      <c r="G36" s="158">
        <f>B36+'6'!G36</f>
        <v>40915</v>
      </c>
      <c r="H36" s="154">
        <v>53066</v>
      </c>
      <c r="I36" s="159">
        <v>43417</v>
      </c>
      <c r="J36" s="219">
        <f t="shared" si="2"/>
        <v>-0.2289790072739607</v>
      </c>
      <c r="K36" s="220">
        <f t="shared" si="3"/>
        <v>-5.7627196720178686E-2</v>
      </c>
      <c r="M36" s="117"/>
    </row>
    <row r="37" spans="1:13" x14ac:dyDescent="0.2">
      <c r="A37" s="139" t="s">
        <v>25</v>
      </c>
      <c r="B37" s="158">
        <v>516</v>
      </c>
      <c r="C37" s="154">
        <v>469</v>
      </c>
      <c r="D37" s="159">
        <v>497</v>
      </c>
      <c r="E37" s="219">
        <f t="shared" si="0"/>
        <v>0.10021321961620466</v>
      </c>
      <c r="F37" s="220">
        <f t="shared" si="1"/>
        <v>3.8229376257545189E-2</v>
      </c>
      <c r="G37" s="158">
        <f>B37+'6'!G37</f>
        <v>6591</v>
      </c>
      <c r="H37" s="154">
        <v>11550</v>
      </c>
      <c r="I37" s="159">
        <v>9027</v>
      </c>
      <c r="J37" s="219">
        <f t="shared" si="2"/>
        <v>-0.42935064935064937</v>
      </c>
      <c r="K37" s="220">
        <f t="shared" si="3"/>
        <v>-0.26985709538052505</v>
      </c>
      <c r="M37" s="117"/>
    </row>
    <row r="38" spans="1:13" x14ac:dyDescent="0.2">
      <c r="A38" s="139" t="s">
        <v>26</v>
      </c>
      <c r="B38" s="158">
        <v>1972</v>
      </c>
      <c r="C38" s="154">
        <v>1475</v>
      </c>
      <c r="D38" s="159">
        <v>2027.0000000000002</v>
      </c>
      <c r="E38" s="219">
        <f t="shared" si="0"/>
        <v>0.3369491525423729</v>
      </c>
      <c r="F38" s="220">
        <f t="shared" si="1"/>
        <v>-2.7133695115934997E-2</v>
      </c>
      <c r="G38" s="158">
        <f>B38+'6'!G38</f>
        <v>14384</v>
      </c>
      <c r="H38" s="154">
        <v>16671</v>
      </c>
      <c r="I38" s="159">
        <v>13919</v>
      </c>
      <c r="J38" s="219">
        <f t="shared" si="2"/>
        <v>-0.13718433207366088</v>
      </c>
      <c r="K38" s="220">
        <f t="shared" si="3"/>
        <v>3.3407572383073569E-2</v>
      </c>
      <c r="M38" s="117"/>
    </row>
    <row r="39" spans="1:13" x14ac:dyDescent="0.2">
      <c r="A39" s="139" t="s">
        <v>27</v>
      </c>
      <c r="B39" s="158">
        <v>1130</v>
      </c>
      <c r="C39" s="154">
        <v>888</v>
      </c>
      <c r="D39" s="159">
        <v>979</v>
      </c>
      <c r="E39" s="219">
        <f t="shared" si="0"/>
        <v>0.27252252252252251</v>
      </c>
      <c r="F39" s="220">
        <f t="shared" si="1"/>
        <v>0.15423901940755869</v>
      </c>
      <c r="G39" s="158">
        <f>B39+'6'!G39</f>
        <v>7690</v>
      </c>
      <c r="H39" s="154">
        <v>8828</v>
      </c>
      <c r="I39" s="159">
        <v>8947</v>
      </c>
      <c r="J39" s="219">
        <f t="shared" si="2"/>
        <v>-0.12890801993656542</v>
      </c>
      <c r="K39" s="220">
        <f t="shared" si="3"/>
        <v>-0.14049402034201408</v>
      </c>
      <c r="M39" s="117"/>
    </row>
    <row r="40" spans="1:13" x14ac:dyDescent="0.2">
      <c r="A40" s="139" t="s">
        <v>28</v>
      </c>
      <c r="B40" s="158">
        <v>2260</v>
      </c>
      <c r="C40" s="154">
        <v>1625</v>
      </c>
      <c r="D40" s="159">
        <v>2214</v>
      </c>
      <c r="E40" s="219">
        <f t="shared" si="0"/>
        <v>0.39076923076923076</v>
      </c>
      <c r="F40" s="220">
        <f t="shared" si="1"/>
        <v>2.0776874435411097E-2</v>
      </c>
      <c r="G40" s="158">
        <f>B40+'6'!G40</f>
        <v>11990</v>
      </c>
      <c r="H40" s="154">
        <v>15762</v>
      </c>
      <c r="I40" s="159">
        <v>11346</v>
      </c>
      <c r="J40" s="219">
        <f t="shared" si="2"/>
        <v>-0.23930973226747876</v>
      </c>
      <c r="K40" s="220">
        <f t="shared" si="3"/>
        <v>5.6760091662259926E-2</v>
      </c>
      <c r="M40" s="117"/>
    </row>
    <row r="41" spans="1:13" x14ac:dyDescent="0.2">
      <c r="A41" s="139" t="s">
        <v>29</v>
      </c>
      <c r="B41" s="158">
        <v>15370</v>
      </c>
      <c r="C41" s="154">
        <v>10726</v>
      </c>
      <c r="D41" s="159">
        <v>16024.999999999998</v>
      </c>
      <c r="E41" s="219">
        <f t="shared" si="0"/>
        <v>0.43296662315867995</v>
      </c>
      <c r="F41" s="220">
        <f t="shared" si="1"/>
        <v>-4.0873634945397752E-2</v>
      </c>
      <c r="G41" s="158">
        <f>B41+'6'!G41</f>
        <v>100297</v>
      </c>
      <c r="H41" s="154">
        <v>99099</v>
      </c>
      <c r="I41" s="159">
        <v>100830</v>
      </c>
      <c r="J41" s="219">
        <f t="shared" si="2"/>
        <v>1.2088921179830292E-2</v>
      </c>
      <c r="K41" s="220">
        <f t="shared" si="3"/>
        <v>-5.2861251611623361E-3</v>
      </c>
      <c r="M41" s="117"/>
    </row>
    <row r="42" spans="1:13" x14ac:dyDescent="0.2">
      <c r="A42" s="139" t="s">
        <v>30</v>
      </c>
      <c r="B42" s="158">
        <v>581</v>
      </c>
      <c r="C42" s="154">
        <v>432</v>
      </c>
      <c r="D42" s="159">
        <v>613</v>
      </c>
      <c r="E42" s="219">
        <f t="shared" si="0"/>
        <v>0.34490740740740744</v>
      </c>
      <c r="F42" s="220">
        <f t="shared" si="1"/>
        <v>-5.2202283849918429E-2</v>
      </c>
      <c r="G42" s="158">
        <f>B42+'6'!G42</f>
        <v>4598</v>
      </c>
      <c r="H42" s="154">
        <v>4806</v>
      </c>
      <c r="I42" s="159">
        <v>4337</v>
      </c>
      <c r="J42" s="219">
        <f t="shared" si="2"/>
        <v>-4.3279234290470203E-2</v>
      </c>
      <c r="K42" s="220">
        <f t="shared" si="3"/>
        <v>6.0179847821074439E-2</v>
      </c>
      <c r="M42" s="117"/>
    </row>
    <row r="43" spans="1:13" x14ac:dyDescent="0.2">
      <c r="A43" s="139" t="s">
        <v>31</v>
      </c>
      <c r="B43" s="158">
        <v>4884</v>
      </c>
      <c r="C43" s="154">
        <v>3216</v>
      </c>
      <c r="D43" s="159">
        <v>4695</v>
      </c>
      <c r="E43" s="219">
        <f t="shared" si="0"/>
        <v>0.51865671641791056</v>
      </c>
      <c r="F43" s="220">
        <f t="shared" si="1"/>
        <v>4.02555910543132E-2</v>
      </c>
      <c r="G43" s="158">
        <f>B43+'6'!G43</f>
        <v>29280</v>
      </c>
      <c r="H43" s="154">
        <v>35084</v>
      </c>
      <c r="I43" s="159">
        <v>31773</v>
      </c>
      <c r="J43" s="219">
        <f t="shared" si="2"/>
        <v>-0.16543153574278868</v>
      </c>
      <c r="K43" s="220">
        <f t="shared" si="3"/>
        <v>-7.8462845812482307E-2</v>
      </c>
      <c r="M43" s="117"/>
    </row>
    <row r="44" spans="1:13" x14ac:dyDescent="0.2">
      <c r="A44" s="139" t="s">
        <v>32</v>
      </c>
      <c r="B44" s="158">
        <v>3181</v>
      </c>
      <c r="C44" s="154">
        <v>2291</v>
      </c>
      <c r="D44" s="159">
        <v>2882</v>
      </c>
      <c r="E44" s="219">
        <f t="shared" si="0"/>
        <v>0.38847664775207336</v>
      </c>
      <c r="F44" s="220">
        <f t="shared" si="1"/>
        <v>0.10374739764052743</v>
      </c>
      <c r="G44" s="158">
        <f>B44+'6'!G44</f>
        <v>19389</v>
      </c>
      <c r="H44" s="154">
        <v>20047</v>
      </c>
      <c r="I44" s="159">
        <v>18732</v>
      </c>
      <c r="J44" s="219">
        <f t="shared" si="2"/>
        <v>-3.2822866264278994E-2</v>
      </c>
      <c r="K44" s="220">
        <f t="shared" si="3"/>
        <v>3.5073670723895001E-2</v>
      </c>
      <c r="M44" s="117"/>
    </row>
    <row r="45" spans="1:13" x14ac:dyDescent="0.2">
      <c r="A45" s="140" t="s">
        <v>33</v>
      </c>
      <c r="B45" s="158">
        <v>38011</v>
      </c>
      <c r="C45" s="154">
        <v>26642</v>
      </c>
      <c r="D45" s="159">
        <v>37578</v>
      </c>
      <c r="E45" s="219">
        <f t="shared" si="0"/>
        <v>0.42673222731026206</v>
      </c>
      <c r="F45" s="220">
        <f t="shared" si="1"/>
        <v>1.152269945180695E-2</v>
      </c>
      <c r="G45" s="158">
        <f>B45+'6'!G45</f>
        <v>169999</v>
      </c>
      <c r="H45" s="154">
        <v>171820</v>
      </c>
      <c r="I45" s="159">
        <v>162730</v>
      </c>
      <c r="J45" s="219">
        <f t="shared" si="2"/>
        <v>-1.0598300547084105E-2</v>
      </c>
      <c r="K45" s="220">
        <f t="shared" si="3"/>
        <v>4.4669083758372752E-2</v>
      </c>
      <c r="M45" s="117"/>
    </row>
    <row r="46" spans="1:13" x14ac:dyDescent="0.2">
      <c r="A46" s="140" t="s">
        <v>34</v>
      </c>
      <c r="B46" s="158">
        <v>7911</v>
      </c>
      <c r="C46" s="154">
        <v>5473</v>
      </c>
      <c r="D46" s="159">
        <v>10323</v>
      </c>
      <c r="E46" s="219">
        <f t="shared" si="0"/>
        <v>0.44545952859492055</v>
      </c>
      <c r="F46" s="220">
        <f t="shared" si="1"/>
        <v>-0.23365300784655618</v>
      </c>
      <c r="G46" s="158">
        <f>B46+'6'!G46</f>
        <v>48822</v>
      </c>
      <c r="H46" s="154">
        <v>74811</v>
      </c>
      <c r="I46" s="159">
        <v>64586</v>
      </c>
      <c r="J46" s="219">
        <f t="shared" si="2"/>
        <v>-0.34739543649997995</v>
      </c>
      <c r="K46" s="220">
        <f t="shared" si="3"/>
        <v>-0.24407766389000707</v>
      </c>
      <c r="M46" s="117"/>
    </row>
    <row r="47" spans="1:13" x14ac:dyDescent="0.2">
      <c r="A47" s="139" t="s">
        <v>35</v>
      </c>
      <c r="B47" s="158">
        <v>3169</v>
      </c>
      <c r="C47" s="154">
        <v>1931</v>
      </c>
      <c r="D47" s="159">
        <v>3049</v>
      </c>
      <c r="E47" s="219">
        <f t="shared" si="0"/>
        <v>0.64111859140341787</v>
      </c>
      <c r="F47" s="220">
        <f t="shared" si="1"/>
        <v>3.9357166284027523E-2</v>
      </c>
      <c r="G47" s="158">
        <f>B47+'6'!G47</f>
        <v>22546</v>
      </c>
      <c r="H47" s="154">
        <v>24047</v>
      </c>
      <c r="I47" s="159">
        <v>21322</v>
      </c>
      <c r="J47" s="219">
        <f t="shared" si="2"/>
        <v>-6.2419428618954553E-2</v>
      </c>
      <c r="K47" s="220">
        <f t="shared" si="3"/>
        <v>5.7405496670106082E-2</v>
      </c>
      <c r="M47" s="117"/>
    </row>
    <row r="48" spans="1:13" x14ac:dyDescent="0.2">
      <c r="A48" s="139" t="s">
        <v>36</v>
      </c>
      <c r="B48" s="158">
        <v>10266</v>
      </c>
      <c r="C48" s="154">
        <v>6100</v>
      </c>
      <c r="D48" s="159">
        <v>10469</v>
      </c>
      <c r="E48" s="219">
        <f t="shared" si="0"/>
        <v>0.68295081967213123</v>
      </c>
      <c r="F48" s="220">
        <f t="shared" si="1"/>
        <v>-1.939058171745156E-2</v>
      </c>
      <c r="G48" s="158">
        <f>B48+'6'!G48</f>
        <v>89788</v>
      </c>
      <c r="H48" s="154">
        <v>111001</v>
      </c>
      <c r="I48" s="159">
        <v>88611</v>
      </c>
      <c r="J48" s="219">
        <f t="shared" si="2"/>
        <v>-0.19110638642895106</v>
      </c>
      <c r="K48" s="220">
        <f t="shared" si="3"/>
        <v>1.3282775276207248E-2</v>
      </c>
      <c r="M48" s="117"/>
    </row>
    <row r="49" spans="1:13" x14ac:dyDescent="0.2">
      <c r="A49" s="139" t="s">
        <v>37</v>
      </c>
      <c r="B49" s="158">
        <v>1978</v>
      </c>
      <c r="C49" s="154">
        <v>1304</v>
      </c>
      <c r="D49" s="159">
        <v>1971</v>
      </c>
      <c r="E49" s="219">
        <f t="shared" si="0"/>
        <v>0.51687116564417179</v>
      </c>
      <c r="F49" s="220">
        <f t="shared" si="1"/>
        <v>3.551496702181689E-3</v>
      </c>
      <c r="G49" s="158">
        <f>B49+'6'!G49</f>
        <v>13828</v>
      </c>
      <c r="H49" s="154">
        <v>20048</v>
      </c>
      <c r="I49" s="159">
        <v>16257.000000000002</v>
      </c>
      <c r="J49" s="219">
        <f t="shared" si="2"/>
        <v>-0.31025538707102951</v>
      </c>
      <c r="K49" s="220">
        <f t="shared" si="3"/>
        <v>-0.14941256074306464</v>
      </c>
      <c r="M49" s="117"/>
    </row>
    <row r="50" spans="1:13" x14ac:dyDescent="0.2">
      <c r="A50" s="140" t="s">
        <v>38</v>
      </c>
      <c r="B50" s="158">
        <v>4636</v>
      </c>
      <c r="C50" s="154">
        <v>4339</v>
      </c>
      <c r="D50" s="159">
        <v>4870</v>
      </c>
      <c r="E50" s="219">
        <f t="shared" si="0"/>
        <v>6.8448951371283595E-2</v>
      </c>
      <c r="F50" s="220">
        <f t="shared" si="1"/>
        <v>-4.8049281314168413E-2</v>
      </c>
      <c r="G50" s="158">
        <f>B50+'6'!G50</f>
        <v>24285</v>
      </c>
      <c r="H50" s="154">
        <v>31518</v>
      </c>
      <c r="I50" s="159">
        <v>25684</v>
      </c>
      <c r="J50" s="219">
        <f t="shared" si="2"/>
        <v>-0.2294879116695222</v>
      </c>
      <c r="K50" s="220">
        <f t="shared" si="3"/>
        <v>-5.4469708768104641E-2</v>
      </c>
      <c r="M50" s="117"/>
    </row>
    <row r="51" spans="1:13" x14ac:dyDescent="0.2">
      <c r="A51" s="139" t="s">
        <v>39</v>
      </c>
      <c r="B51" s="158">
        <v>663</v>
      </c>
      <c r="C51" s="154">
        <v>576</v>
      </c>
      <c r="D51" s="159">
        <v>1121</v>
      </c>
      <c r="E51" s="219">
        <f t="shared" si="0"/>
        <v>0.15104166666666674</v>
      </c>
      <c r="F51" s="220">
        <f t="shared" si="1"/>
        <v>-0.40856378233719892</v>
      </c>
      <c r="G51" s="158">
        <f>B51+'6'!G51</f>
        <v>4555</v>
      </c>
      <c r="H51" s="154">
        <v>5191</v>
      </c>
      <c r="I51" s="159">
        <v>4699</v>
      </c>
      <c r="J51" s="219">
        <f t="shared" si="2"/>
        <v>-0.12251974571373536</v>
      </c>
      <c r="K51" s="220">
        <f t="shared" si="3"/>
        <v>-3.0644818046392852E-2</v>
      </c>
      <c r="M51" s="117"/>
    </row>
    <row r="52" spans="1:13" x14ac:dyDescent="0.2">
      <c r="A52" s="139"/>
      <c r="B52" s="158"/>
      <c r="C52" s="154"/>
      <c r="D52" s="159"/>
      <c r="E52" s="219"/>
      <c r="F52" s="220"/>
      <c r="G52" s="158"/>
      <c r="H52" s="154"/>
      <c r="I52" s="159"/>
      <c r="J52" s="219"/>
      <c r="K52" s="220"/>
      <c r="M52" s="117"/>
    </row>
    <row r="53" spans="1:13" x14ac:dyDescent="0.2">
      <c r="A53" s="139" t="s">
        <v>40</v>
      </c>
      <c r="B53" s="158">
        <f>SUM(B54:B60)</f>
        <v>34063</v>
      </c>
      <c r="C53" s="154">
        <v>39543</v>
      </c>
      <c r="D53" s="159">
        <v>36983</v>
      </c>
      <c r="E53" s="219">
        <f t="shared" si="0"/>
        <v>-0.13858331436663884</v>
      </c>
      <c r="F53" s="220">
        <f t="shared" si="1"/>
        <v>-7.8955195630424746E-2</v>
      </c>
      <c r="G53" s="158">
        <f>B53+'6'!G53</f>
        <v>263047</v>
      </c>
      <c r="H53" s="154">
        <v>351454</v>
      </c>
      <c r="I53" s="159">
        <v>291957</v>
      </c>
      <c r="J53" s="219">
        <f t="shared" si="2"/>
        <v>-0.25154643281908873</v>
      </c>
      <c r="K53" s="220">
        <f t="shared" si="3"/>
        <v>-9.9021431238161761E-2</v>
      </c>
      <c r="M53" s="117"/>
    </row>
    <row r="54" spans="1:13" x14ac:dyDescent="0.2">
      <c r="A54" s="139" t="s">
        <v>41</v>
      </c>
      <c r="B54" s="158">
        <v>21050</v>
      </c>
      <c r="C54" s="154">
        <v>27165</v>
      </c>
      <c r="D54" s="159">
        <v>27139</v>
      </c>
      <c r="E54" s="219">
        <f t="shared" si="0"/>
        <v>-0.22510583471378609</v>
      </c>
      <c r="F54" s="220">
        <f t="shared" si="1"/>
        <v>-0.22436346217620395</v>
      </c>
      <c r="G54" s="158">
        <f>B54+'6'!G54</f>
        <v>182210</v>
      </c>
      <c r="H54" s="154">
        <v>268322</v>
      </c>
      <c r="I54" s="159">
        <v>220245</v>
      </c>
      <c r="J54" s="219">
        <f t="shared" si="2"/>
        <v>-0.32092784043052747</v>
      </c>
      <c r="K54" s="220">
        <f t="shared" si="3"/>
        <v>-0.17269404526776999</v>
      </c>
      <c r="M54" s="117"/>
    </row>
    <row r="55" spans="1:13" x14ac:dyDescent="0.2">
      <c r="A55" s="139" t="s">
        <v>42</v>
      </c>
      <c r="B55" s="158">
        <v>9722</v>
      </c>
      <c r="C55" s="154">
        <v>9076</v>
      </c>
      <c r="D55" s="159">
        <v>7233</v>
      </c>
      <c r="E55" s="219">
        <f t="shared" si="0"/>
        <v>7.1176729836932573E-2</v>
      </c>
      <c r="F55" s="220">
        <f t="shared" si="1"/>
        <v>0.34411724042582614</v>
      </c>
      <c r="G55" s="158">
        <f>B55+'6'!G55</f>
        <v>61001</v>
      </c>
      <c r="H55" s="154">
        <v>63757</v>
      </c>
      <c r="I55" s="159">
        <v>54838</v>
      </c>
      <c r="J55" s="219">
        <f t="shared" si="2"/>
        <v>-4.3226626095958065E-2</v>
      </c>
      <c r="K55" s="220">
        <f t="shared" si="3"/>
        <v>0.11238557204857935</v>
      </c>
      <c r="M55" s="117"/>
    </row>
    <row r="56" spans="1:13" x14ac:dyDescent="0.2">
      <c r="A56" s="139" t="s">
        <v>43</v>
      </c>
      <c r="B56" s="158">
        <v>1352</v>
      </c>
      <c r="C56" s="154">
        <v>1670</v>
      </c>
      <c r="D56" s="159">
        <v>1041</v>
      </c>
      <c r="E56" s="219">
        <f t="shared" si="0"/>
        <v>-0.19041916167664674</v>
      </c>
      <c r="F56" s="220">
        <f t="shared" si="1"/>
        <v>0.29875120076849182</v>
      </c>
      <c r="G56" s="158">
        <f>B56+'6'!G56</f>
        <v>8246</v>
      </c>
      <c r="H56" s="154">
        <v>9557</v>
      </c>
      <c r="I56" s="159">
        <v>7228</v>
      </c>
      <c r="J56" s="219">
        <f t="shared" si="2"/>
        <v>-0.13717693836978129</v>
      </c>
      <c r="K56" s="220">
        <f t="shared" si="3"/>
        <v>0.1408411732152739</v>
      </c>
      <c r="M56" s="117"/>
    </row>
    <row r="57" spans="1:13" x14ac:dyDescent="0.2">
      <c r="A57" s="139" t="s">
        <v>44</v>
      </c>
      <c r="B57" s="158">
        <v>679</v>
      </c>
      <c r="C57" s="154">
        <v>333</v>
      </c>
      <c r="D57" s="159">
        <v>191</v>
      </c>
      <c r="E57" s="219">
        <f t="shared" si="0"/>
        <v>1.0390390390390389</v>
      </c>
      <c r="F57" s="220">
        <f t="shared" si="1"/>
        <v>2.5549738219895288</v>
      </c>
      <c r="G57" s="158">
        <f>B57+'6'!G57</f>
        <v>4177</v>
      </c>
      <c r="H57" s="154">
        <v>1895</v>
      </c>
      <c r="I57" s="159">
        <v>1728</v>
      </c>
      <c r="J57" s="219">
        <f t="shared" si="2"/>
        <v>1.2042216358839051</v>
      </c>
      <c r="K57" s="220">
        <f t="shared" si="3"/>
        <v>1.4172453703703702</v>
      </c>
      <c r="M57" s="117"/>
    </row>
    <row r="58" spans="1:13" x14ac:dyDescent="0.2">
      <c r="A58" s="139" t="s">
        <v>46</v>
      </c>
      <c r="B58" s="158">
        <v>345</v>
      </c>
      <c r="C58" s="154">
        <v>329</v>
      </c>
      <c r="D58" s="159">
        <v>262</v>
      </c>
      <c r="E58" s="219">
        <f t="shared" si="0"/>
        <v>4.8632218844984809E-2</v>
      </c>
      <c r="F58" s="220">
        <f t="shared" si="1"/>
        <v>0.31679389312977091</v>
      </c>
      <c r="G58" s="158">
        <f>B58+'6'!G58</f>
        <v>1964</v>
      </c>
      <c r="H58" s="154">
        <v>1885</v>
      </c>
      <c r="I58" s="159">
        <v>1837</v>
      </c>
      <c r="J58" s="219">
        <f t="shared" si="2"/>
        <v>4.1909814323607408E-2</v>
      </c>
      <c r="K58" s="220">
        <f t="shared" si="3"/>
        <v>6.9134458356015172E-2</v>
      </c>
      <c r="M58" s="117"/>
    </row>
    <row r="59" spans="1:13" x14ac:dyDescent="0.2">
      <c r="A59" s="139" t="s">
        <v>114</v>
      </c>
      <c r="B59" s="158">
        <v>824</v>
      </c>
      <c r="C59" s="154">
        <v>884</v>
      </c>
      <c r="D59" s="159">
        <v>1024</v>
      </c>
      <c r="E59" s="219">
        <f t="shared" si="0"/>
        <v>-6.7873303167420795E-2</v>
      </c>
      <c r="F59" s="220">
        <f t="shared" si="1"/>
        <v>-0.1953125</v>
      </c>
      <c r="G59" s="158">
        <f>B59+'6'!G59</f>
        <v>4718</v>
      </c>
      <c r="H59" s="154">
        <v>5108</v>
      </c>
      <c r="I59" s="159">
        <v>5154</v>
      </c>
      <c r="J59" s="219">
        <f t="shared" si="2"/>
        <v>-7.6350822239624083E-2</v>
      </c>
      <c r="K59" s="220">
        <f t="shared" si="3"/>
        <v>-8.4594489716724897E-2</v>
      </c>
      <c r="M59" s="117"/>
    </row>
    <row r="60" spans="1:13" x14ac:dyDescent="0.2">
      <c r="A60" s="139" t="s">
        <v>49</v>
      </c>
      <c r="B60" s="158">
        <v>91</v>
      </c>
      <c r="C60" s="154">
        <v>86</v>
      </c>
      <c r="D60" s="159">
        <v>93</v>
      </c>
      <c r="E60" s="219">
        <f t="shared" si="0"/>
        <v>5.8139534883721034E-2</v>
      </c>
      <c r="F60" s="220">
        <f t="shared" si="1"/>
        <v>-2.1505376344086002E-2</v>
      </c>
      <c r="G60" s="158">
        <f>B60+'6'!G60</f>
        <v>731</v>
      </c>
      <c r="H60" s="154">
        <v>930</v>
      </c>
      <c r="I60" s="159">
        <v>927</v>
      </c>
      <c r="J60" s="219">
        <f t="shared" si="2"/>
        <v>-0.21397849462365592</v>
      </c>
      <c r="K60" s="220">
        <f t="shared" si="3"/>
        <v>-0.21143473570658033</v>
      </c>
      <c r="M60" s="117"/>
    </row>
    <row r="61" spans="1:13" x14ac:dyDescent="0.2">
      <c r="A61" s="139"/>
      <c r="B61" s="158"/>
      <c r="C61" s="154"/>
      <c r="D61" s="159"/>
      <c r="E61" s="219"/>
      <c r="F61" s="220"/>
      <c r="G61" s="158"/>
      <c r="H61" s="154"/>
      <c r="I61" s="159"/>
      <c r="J61" s="219"/>
      <c r="K61" s="220"/>
      <c r="M61" s="117"/>
    </row>
    <row r="62" spans="1:13" x14ac:dyDescent="0.2">
      <c r="A62" s="139" t="s">
        <v>47</v>
      </c>
      <c r="B62" s="158">
        <v>693</v>
      </c>
      <c r="C62" s="154">
        <v>558</v>
      </c>
      <c r="D62" s="159">
        <v>165</v>
      </c>
      <c r="E62" s="219">
        <f t="shared" si="0"/>
        <v>0.24193548387096775</v>
      </c>
      <c r="F62" s="220">
        <f t="shared" si="1"/>
        <v>3.2</v>
      </c>
      <c r="G62" s="158">
        <f>B62+'6'!G62</f>
        <v>5556</v>
      </c>
      <c r="H62" s="154">
        <v>5394</v>
      </c>
      <c r="I62" s="159">
        <v>2512</v>
      </c>
      <c r="J62" s="219">
        <f t="shared" si="2"/>
        <v>3.0033370411568505E-2</v>
      </c>
      <c r="K62" s="220">
        <f t="shared" si="3"/>
        <v>1.2117834394904459</v>
      </c>
      <c r="M62" s="117"/>
    </row>
    <row r="63" spans="1:13" x14ac:dyDescent="0.2">
      <c r="A63" s="139" t="s">
        <v>48</v>
      </c>
      <c r="B63" s="158">
        <v>126</v>
      </c>
      <c r="C63" s="154">
        <v>108</v>
      </c>
      <c r="D63" s="159">
        <v>126</v>
      </c>
      <c r="E63" s="219">
        <f t="shared" si="0"/>
        <v>0.16666666666666674</v>
      </c>
      <c r="F63" s="220">
        <f t="shared" si="1"/>
        <v>0</v>
      </c>
      <c r="G63" s="158">
        <f>B63+'6'!G63</f>
        <v>1490</v>
      </c>
      <c r="H63" s="154">
        <v>2411</v>
      </c>
      <c r="I63" s="159">
        <v>1302</v>
      </c>
      <c r="J63" s="219">
        <f t="shared" si="2"/>
        <v>-0.38199917046868515</v>
      </c>
      <c r="K63" s="220">
        <f t="shared" si="3"/>
        <v>0.14439324116743468</v>
      </c>
    </row>
    <row r="64" spans="1:13" x14ac:dyDescent="0.2">
      <c r="A64" s="139" t="s">
        <v>45</v>
      </c>
      <c r="B64" s="158">
        <v>383</v>
      </c>
      <c r="C64" s="154">
        <v>454</v>
      </c>
      <c r="D64" s="159">
        <v>278</v>
      </c>
      <c r="E64" s="219">
        <f t="shared" si="0"/>
        <v>-0.15638766519823788</v>
      </c>
      <c r="F64" s="220">
        <f t="shared" si="1"/>
        <v>0.3776978417266188</v>
      </c>
      <c r="G64" s="158">
        <f>B64+'6'!G64</f>
        <v>4980</v>
      </c>
      <c r="H64" s="154">
        <v>6906</v>
      </c>
      <c r="I64" s="159">
        <v>2734</v>
      </c>
      <c r="J64" s="219">
        <f t="shared" si="2"/>
        <v>-0.27888792354474368</v>
      </c>
      <c r="K64" s="220">
        <f t="shared" si="3"/>
        <v>0.8215069495245062</v>
      </c>
    </row>
    <row r="65" spans="1:13" x14ac:dyDescent="0.2">
      <c r="A65" s="139" t="s">
        <v>50</v>
      </c>
      <c r="B65" s="158">
        <v>233</v>
      </c>
      <c r="C65" s="154">
        <v>224</v>
      </c>
      <c r="D65" s="159">
        <v>216</v>
      </c>
      <c r="E65" s="219">
        <f t="shared" si="0"/>
        <v>4.0178571428571397E-2</v>
      </c>
      <c r="F65" s="220">
        <f t="shared" si="1"/>
        <v>7.870370370370372E-2</v>
      </c>
      <c r="G65" s="158">
        <f>B65+'6'!G65</f>
        <v>2833</v>
      </c>
      <c r="H65" s="154">
        <v>3079</v>
      </c>
      <c r="I65" s="159">
        <v>2518</v>
      </c>
      <c r="J65" s="219">
        <f t="shared" si="2"/>
        <v>-7.9896070152646992E-2</v>
      </c>
      <c r="K65" s="220">
        <f t="shared" si="3"/>
        <v>0.12509928514694191</v>
      </c>
    </row>
    <row r="66" spans="1:13" x14ac:dyDescent="0.2">
      <c r="A66" s="139"/>
      <c r="B66" s="158"/>
      <c r="C66" s="154"/>
      <c r="D66" s="159"/>
      <c r="E66" s="219"/>
      <c r="F66" s="220"/>
      <c r="G66" s="158"/>
      <c r="H66" s="154"/>
      <c r="I66" s="159"/>
      <c r="J66" s="219"/>
      <c r="K66" s="220"/>
      <c r="M66" s="117"/>
    </row>
    <row r="67" spans="1:13" x14ac:dyDescent="0.2">
      <c r="A67" s="139" t="s">
        <v>51</v>
      </c>
      <c r="B67" s="158">
        <v>2977</v>
      </c>
      <c r="C67" s="154">
        <v>4360</v>
      </c>
      <c r="D67" s="159">
        <v>4013</v>
      </c>
      <c r="E67" s="219">
        <f t="shared" si="0"/>
        <v>-0.31720183486238529</v>
      </c>
      <c r="F67" s="220">
        <f t="shared" si="1"/>
        <v>-0.25816097682531769</v>
      </c>
      <c r="G67" s="158">
        <f>B67+'6'!G67</f>
        <v>37233</v>
      </c>
      <c r="H67" s="154">
        <v>46878</v>
      </c>
      <c r="I67" s="159">
        <v>40311</v>
      </c>
      <c r="J67" s="219">
        <f t="shared" si="2"/>
        <v>-0.20574683220273904</v>
      </c>
      <c r="K67" s="220">
        <f t="shared" si="3"/>
        <v>-7.6356329537843215E-2</v>
      </c>
      <c r="M67" s="117"/>
    </row>
    <row r="68" spans="1:13" x14ac:dyDescent="0.2">
      <c r="A68" s="139" t="s">
        <v>52</v>
      </c>
      <c r="B68" s="158">
        <v>1223</v>
      </c>
      <c r="C68" s="154">
        <v>992</v>
      </c>
      <c r="D68" s="159">
        <v>1157</v>
      </c>
      <c r="E68" s="219">
        <f t="shared" si="0"/>
        <v>0.23286290322580649</v>
      </c>
      <c r="F68" s="220">
        <f t="shared" si="1"/>
        <v>5.7044079515989665E-2</v>
      </c>
      <c r="G68" s="158">
        <f>B68+'6'!G68</f>
        <v>9520</v>
      </c>
      <c r="H68" s="154">
        <v>10885</v>
      </c>
      <c r="I68" s="159">
        <v>7990</v>
      </c>
      <c r="J68" s="219">
        <f t="shared" si="2"/>
        <v>-0.12540192926045013</v>
      </c>
      <c r="K68" s="220">
        <f t="shared" si="3"/>
        <v>0.1914893617021276</v>
      </c>
      <c r="M68" s="117"/>
    </row>
    <row r="69" spans="1:13" x14ac:dyDescent="0.2">
      <c r="A69" s="139" t="s">
        <v>105</v>
      </c>
      <c r="B69" s="158">
        <v>132</v>
      </c>
      <c r="C69" s="154">
        <v>71</v>
      </c>
      <c r="D69" s="159">
        <v>109</v>
      </c>
      <c r="E69" s="219">
        <f t="shared" si="0"/>
        <v>0.85915492957746475</v>
      </c>
      <c r="F69" s="220">
        <f t="shared" si="1"/>
        <v>0.21100917431192667</v>
      </c>
      <c r="G69" s="158">
        <f>B69+'6'!G69</f>
        <v>1861</v>
      </c>
      <c r="H69" s="154">
        <v>1616</v>
      </c>
      <c r="I69" s="159">
        <v>1189</v>
      </c>
      <c r="J69" s="219">
        <f t="shared" si="2"/>
        <v>0.15160891089108919</v>
      </c>
      <c r="K69" s="220">
        <f t="shared" si="3"/>
        <v>0.56518082422203531</v>
      </c>
      <c r="M69" s="117"/>
    </row>
    <row r="70" spans="1:13" x14ac:dyDescent="0.2">
      <c r="A70" s="139" t="s">
        <v>53</v>
      </c>
      <c r="B70" s="158">
        <v>253</v>
      </c>
      <c r="C70" s="154">
        <v>140</v>
      </c>
      <c r="D70" s="159">
        <v>186</v>
      </c>
      <c r="E70" s="219">
        <f t="shared" ref="E70:E96" si="4">B70/C70-1</f>
        <v>0.80714285714285716</v>
      </c>
      <c r="F70" s="220">
        <f t="shared" ref="F70:F96" si="5">B70/D70-1</f>
        <v>0.36021505376344076</v>
      </c>
      <c r="G70" s="158">
        <f>B70+'6'!G70</f>
        <v>1414</v>
      </c>
      <c r="H70" s="154">
        <v>3055</v>
      </c>
      <c r="I70" s="159">
        <v>2523</v>
      </c>
      <c r="J70" s="219">
        <f t="shared" ref="J70:J96" si="6">G70/H70-1</f>
        <v>-0.53715220949263509</v>
      </c>
      <c r="K70" s="220">
        <f t="shared" ref="K70:K96" si="7">G70/I70-1</f>
        <v>-0.43955608402695201</v>
      </c>
      <c r="M70" s="117"/>
    </row>
    <row r="71" spans="1:13" x14ac:dyDescent="0.2">
      <c r="A71" s="139" t="s">
        <v>108</v>
      </c>
      <c r="B71" s="158">
        <v>305</v>
      </c>
      <c r="C71" s="154">
        <v>289</v>
      </c>
      <c r="D71" s="159">
        <v>296</v>
      </c>
      <c r="E71" s="219">
        <f t="shared" si="4"/>
        <v>5.5363321799307919E-2</v>
      </c>
      <c r="F71" s="220">
        <f t="shared" si="5"/>
        <v>3.0405405405405483E-2</v>
      </c>
      <c r="G71" s="158">
        <f>B71+'6'!G71</f>
        <v>3051</v>
      </c>
      <c r="H71" s="154">
        <v>3231</v>
      </c>
      <c r="I71" s="159">
        <v>2377</v>
      </c>
      <c r="J71" s="219">
        <f t="shared" si="6"/>
        <v>-5.5710306406685284E-2</v>
      </c>
      <c r="K71" s="220">
        <f t="shared" si="7"/>
        <v>0.28355069415229273</v>
      </c>
      <c r="M71" s="117"/>
    </row>
    <row r="72" spans="1:13" x14ac:dyDescent="0.2">
      <c r="A72" s="139" t="s">
        <v>54</v>
      </c>
      <c r="B72" s="158">
        <v>1696</v>
      </c>
      <c r="C72" s="154">
        <v>1481</v>
      </c>
      <c r="D72" s="159">
        <v>1756</v>
      </c>
      <c r="E72" s="219">
        <f t="shared" si="4"/>
        <v>0.14517218095881157</v>
      </c>
      <c r="F72" s="220">
        <f t="shared" si="5"/>
        <v>-3.4168564920273314E-2</v>
      </c>
      <c r="G72" s="158">
        <f>B72+'6'!G72</f>
        <v>22525</v>
      </c>
      <c r="H72" s="154">
        <v>28219</v>
      </c>
      <c r="I72" s="159">
        <v>18751</v>
      </c>
      <c r="J72" s="219">
        <f t="shared" si="6"/>
        <v>-0.20177894326517598</v>
      </c>
      <c r="K72" s="220">
        <f t="shared" si="7"/>
        <v>0.20126926563916592</v>
      </c>
      <c r="M72" s="117"/>
    </row>
    <row r="73" spans="1:13" x14ac:dyDescent="0.2">
      <c r="A73" s="139" t="s">
        <v>55</v>
      </c>
      <c r="B73" s="158">
        <v>446</v>
      </c>
      <c r="C73" s="154">
        <v>429</v>
      </c>
      <c r="D73" s="159">
        <v>419</v>
      </c>
      <c r="E73" s="219">
        <f t="shared" si="4"/>
        <v>3.9627039627039728E-2</v>
      </c>
      <c r="F73" s="220">
        <f t="shared" si="5"/>
        <v>6.4439140811455742E-2</v>
      </c>
      <c r="G73" s="158">
        <f>B73+'6'!G73</f>
        <v>5133</v>
      </c>
      <c r="H73" s="154">
        <v>5237</v>
      </c>
      <c r="I73" s="159">
        <v>3439</v>
      </c>
      <c r="J73" s="219">
        <f t="shared" si="6"/>
        <v>-1.9858697727706653E-2</v>
      </c>
      <c r="K73" s="220">
        <f t="shared" si="7"/>
        <v>0.49258505379470785</v>
      </c>
      <c r="M73" s="117"/>
    </row>
    <row r="74" spans="1:13" x14ac:dyDescent="0.2">
      <c r="A74" s="139" t="s">
        <v>56</v>
      </c>
      <c r="B74" s="158">
        <v>1256</v>
      </c>
      <c r="C74" s="154">
        <v>822</v>
      </c>
      <c r="D74" s="159">
        <v>745</v>
      </c>
      <c r="E74" s="219">
        <f t="shared" si="4"/>
        <v>0.52798053527980526</v>
      </c>
      <c r="F74" s="220">
        <f t="shared" si="5"/>
        <v>0.68590604026845647</v>
      </c>
      <c r="G74" s="158">
        <f>B74+'6'!G74</f>
        <v>7831</v>
      </c>
      <c r="H74" s="154">
        <v>11732</v>
      </c>
      <c r="I74" s="159">
        <v>8327</v>
      </c>
      <c r="J74" s="219">
        <f t="shared" si="6"/>
        <v>-0.33250937606546194</v>
      </c>
      <c r="K74" s="220">
        <f t="shared" si="7"/>
        <v>-5.9565269604899718E-2</v>
      </c>
      <c r="M74" s="117"/>
    </row>
    <row r="75" spans="1:13" x14ac:dyDescent="0.2">
      <c r="A75" s="139" t="s">
        <v>57</v>
      </c>
      <c r="B75" s="158">
        <v>414</v>
      </c>
      <c r="C75" s="154">
        <v>285</v>
      </c>
      <c r="D75" s="159">
        <v>426</v>
      </c>
      <c r="E75" s="219">
        <f t="shared" si="4"/>
        <v>0.4526315789473685</v>
      </c>
      <c r="F75" s="220">
        <f t="shared" si="5"/>
        <v>-2.8169014084507005E-2</v>
      </c>
      <c r="G75" s="158">
        <f>B75+'6'!G75</f>
        <v>5250</v>
      </c>
      <c r="H75" s="154">
        <v>7585</v>
      </c>
      <c r="I75" s="159">
        <v>5325</v>
      </c>
      <c r="J75" s="219">
        <f t="shared" si="6"/>
        <v>-0.3078444297956493</v>
      </c>
      <c r="K75" s="220">
        <f t="shared" si="7"/>
        <v>-1.4084507042253502E-2</v>
      </c>
      <c r="M75" s="117"/>
    </row>
    <row r="76" spans="1:13" x14ac:dyDescent="0.2">
      <c r="A76" s="139" t="s">
        <v>58</v>
      </c>
      <c r="B76" s="158">
        <v>1516</v>
      </c>
      <c r="C76" s="154">
        <v>1367</v>
      </c>
      <c r="D76" s="159">
        <v>1526</v>
      </c>
      <c r="E76" s="219">
        <f t="shared" si="4"/>
        <v>0.10899780541331383</v>
      </c>
      <c r="F76" s="220">
        <f t="shared" si="5"/>
        <v>-6.5530799475753687E-3</v>
      </c>
      <c r="G76" s="158">
        <f>B76+'6'!G76</f>
        <v>9770</v>
      </c>
      <c r="H76" s="154">
        <v>11592</v>
      </c>
      <c r="I76" s="159">
        <v>11068</v>
      </c>
      <c r="J76" s="219">
        <f t="shared" si="6"/>
        <v>-0.15717736369910285</v>
      </c>
      <c r="K76" s="220">
        <f t="shared" si="7"/>
        <v>-0.11727502710516802</v>
      </c>
    </row>
    <row r="77" spans="1:13" x14ac:dyDescent="0.2">
      <c r="A77" s="139" t="s">
        <v>59</v>
      </c>
      <c r="B77" s="158">
        <f>261+137</f>
        <v>398</v>
      </c>
      <c r="C77" s="154">
        <v>240</v>
      </c>
      <c r="D77" s="159">
        <v>340</v>
      </c>
      <c r="E77" s="219">
        <f t="shared" si="4"/>
        <v>0.65833333333333344</v>
      </c>
      <c r="F77" s="220">
        <f t="shared" si="5"/>
        <v>0.17058823529411771</v>
      </c>
      <c r="G77" s="158">
        <f>B77+'6'!G77</f>
        <v>2358</v>
      </c>
      <c r="H77" s="154">
        <v>3281</v>
      </c>
      <c r="I77" s="159">
        <v>2882</v>
      </c>
      <c r="J77" s="219">
        <f t="shared" si="6"/>
        <v>-0.28131667174641872</v>
      </c>
      <c r="K77" s="220">
        <f t="shared" si="7"/>
        <v>-0.18181818181818177</v>
      </c>
    </row>
    <row r="78" spans="1:13" x14ac:dyDescent="0.2">
      <c r="A78" s="139"/>
      <c r="B78" s="158"/>
      <c r="C78" s="154"/>
      <c r="D78" s="159"/>
      <c r="E78" s="219"/>
      <c r="F78" s="220"/>
      <c r="G78" s="158"/>
      <c r="H78" s="154"/>
      <c r="I78" s="159"/>
      <c r="J78" s="219"/>
      <c r="K78" s="220"/>
    </row>
    <row r="79" spans="1:13" x14ac:dyDescent="0.2">
      <c r="A79" s="140" t="s">
        <v>60</v>
      </c>
      <c r="B79" s="158">
        <f>SUM(B80:B83)</f>
        <v>75834</v>
      </c>
      <c r="C79" s="154">
        <v>54368</v>
      </c>
      <c r="D79" s="159">
        <v>75168</v>
      </c>
      <c r="E79" s="219">
        <f t="shared" si="4"/>
        <v>0.39482783990582693</v>
      </c>
      <c r="F79" s="220">
        <f t="shared" si="5"/>
        <v>8.8601532567049723E-3</v>
      </c>
      <c r="G79" s="158">
        <f>B79+'6'!G79</f>
        <v>489028</v>
      </c>
      <c r="H79" s="154">
        <v>513424</v>
      </c>
      <c r="I79" s="159">
        <v>478426</v>
      </c>
      <c r="J79" s="219">
        <f t="shared" si="6"/>
        <v>-4.751628283835585E-2</v>
      </c>
      <c r="K79" s="220">
        <f t="shared" si="7"/>
        <v>2.2160166880562437E-2</v>
      </c>
    </row>
    <row r="80" spans="1:13" x14ac:dyDescent="0.2">
      <c r="A80" s="140" t="s">
        <v>61</v>
      </c>
      <c r="B80" s="158">
        <v>56476</v>
      </c>
      <c r="C80" s="154">
        <v>41013</v>
      </c>
      <c r="D80" s="159">
        <v>53690</v>
      </c>
      <c r="E80" s="219">
        <f t="shared" si="4"/>
        <v>0.37702679638163517</v>
      </c>
      <c r="F80" s="220">
        <f t="shared" si="5"/>
        <v>5.1890482398956994E-2</v>
      </c>
      <c r="G80" s="158">
        <f>B80+'6'!G80</f>
        <v>375938</v>
      </c>
      <c r="H80" s="154">
        <v>393826</v>
      </c>
      <c r="I80" s="159">
        <v>361546</v>
      </c>
      <c r="J80" s="219">
        <f t="shared" si="6"/>
        <v>-4.5421074281535523E-2</v>
      </c>
      <c r="K80" s="220">
        <f t="shared" si="7"/>
        <v>3.9806829559724033E-2</v>
      </c>
    </row>
    <row r="81" spans="1:11" x14ac:dyDescent="0.2">
      <c r="A81" s="140" t="s">
        <v>62</v>
      </c>
      <c r="B81" s="158">
        <v>6262</v>
      </c>
      <c r="C81" s="154">
        <v>4378</v>
      </c>
      <c r="D81" s="159">
        <v>6887</v>
      </c>
      <c r="E81" s="219">
        <f t="shared" si="4"/>
        <v>0.43033348560986751</v>
      </c>
      <c r="F81" s="220">
        <f t="shared" si="5"/>
        <v>-9.0750689705241805E-2</v>
      </c>
      <c r="G81" s="158">
        <f>B81+'6'!G81</f>
        <v>38190</v>
      </c>
      <c r="H81" s="154">
        <v>40053</v>
      </c>
      <c r="I81" s="159">
        <v>37860</v>
      </c>
      <c r="J81" s="219">
        <f t="shared" si="6"/>
        <v>-4.6513369785034842E-2</v>
      </c>
      <c r="K81" s="220">
        <f t="shared" si="7"/>
        <v>8.7163232963549664E-3</v>
      </c>
    </row>
    <row r="82" spans="1:11" x14ac:dyDescent="0.2">
      <c r="A82" s="139" t="s">
        <v>63</v>
      </c>
      <c r="B82" s="158">
        <v>3194</v>
      </c>
      <c r="C82" s="154">
        <v>2745</v>
      </c>
      <c r="D82" s="159">
        <v>3104</v>
      </c>
      <c r="E82" s="219">
        <f t="shared" si="4"/>
        <v>0.1635701275045538</v>
      </c>
      <c r="F82" s="220">
        <f t="shared" si="5"/>
        <v>2.8994845360824639E-2</v>
      </c>
      <c r="G82" s="158">
        <f>B82+'6'!G82</f>
        <v>12893</v>
      </c>
      <c r="H82" s="154">
        <v>12833</v>
      </c>
      <c r="I82" s="159">
        <v>11968</v>
      </c>
      <c r="J82" s="219">
        <f t="shared" si="6"/>
        <v>4.6754461154834281E-3</v>
      </c>
      <c r="K82" s="220">
        <f t="shared" si="7"/>
        <v>7.7289438502673891E-2</v>
      </c>
    </row>
    <row r="83" spans="1:11" x14ac:dyDescent="0.2">
      <c r="A83" s="140" t="s">
        <v>64</v>
      </c>
      <c r="B83" s="158">
        <v>9902</v>
      </c>
      <c r="C83" s="154">
        <v>6232</v>
      </c>
      <c r="D83" s="159">
        <v>11487</v>
      </c>
      <c r="E83" s="219">
        <f t="shared" si="4"/>
        <v>0.58889602053915269</v>
      </c>
      <c r="F83" s="220">
        <f t="shared" si="5"/>
        <v>-0.13798206668407764</v>
      </c>
      <c r="G83" s="158">
        <f>B83+'6'!G83</f>
        <v>62007</v>
      </c>
      <c r="H83" s="154">
        <v>66712</v>
      </c>
      <c r="I83" s="159">
        <v>67052</v>
      </c>
      <c r="J83" s="219">
        <f t="shared" si="6"/>
        <v>-7.0527041611704089E-2</v>
      </c>
      <c r="K83" s="220">
        <f t="shared" si="7"/>
        <v>-7.524011215176285E-2</v>
      </c>
    </row>
    <row r="84" spans="1:11" x14ac:dyDescent="0.2">
      <c r="A84" s="139" t="s">
        <v>65</v>
      </c>
      <c r="B84" s="158">
        <v>429</v>
      </c>
      <c r="C84" s="154">
        <v>149</v>
      </c>
      <c r="D84" s="159">
        <v>391</v>
      </c>
      <c r="E84" s="219">
        <f t="shared" si="4"/>
        <v>1.8791946308724832</v>
      </c>
      <c r="F84" s="220">
        <f t="shared" si="5"/>
        <v>9.7186700767263323E-2</v>
      </c>
      <c r="G84" s="158">
        <f>B84+'6'!G84</f>
        <v>1973</v>
      </c>
      <c r="H84" s="154">
        <v>1890</v>
      </c>
      <c r="I84" s="159">
        <v>1636</v>
      </c>
      <c r="J84" s="219">
        <f t="shared" si="6"/>
        <v>4.3915343915343907E-2</v>
      </c>
      <c r="K84" s="220">
        <f t="shared" si="7"/>
        <v>0.20599022004889966</v>
      </c>
    </row>
    <row r="85" spans="1:11" x14ac:dyDescent="0.2">
      <c r="A85" s="140" t="s">
        <v>66</v>
      </c>
      <c r="B85" s="158">
        <v>2377</v>
      </c>
      <c r="C85" s="154">
        <v>1445</v>
      </c>
      <c r="D85" s="159">
        <v>2445</v>
      </c>
      <c r="E85" s="219">
        <f t="shared" si="4"/>
        <v>0.64498269896193761</v>
      </c>
      <c r="F85" s="220">
        <f t="shared" si="5"/>
        <v>-2.7811860940695321E-2</v>
      </c>
      <c r="G85" s="158">
        <f>B85+'6'!G85</f>
        <v>15263</v>
      </c>
      <c r="H85" s="154">
        <v>16216.999999999998</v>
      </c>
      <c r="I85" s="159">
        <v>15679</v>
      </c>
      <c r="J85" s="219">
        <f t="shared" si="6"/>
        <v>-5.8827156687426663E-2</v>
      </c>
      <c r="K85" s="220">
        <f t="shared" si="7"/>
        <v>-2.6532304356145175E-2</v>
      </c>
    </row>
    <row r="86" spans="1:11" x14ac:dyDescent="0.2">
      <c r="A86" s="139" t="s">
        <v>67</v>
      </c>
      <c r="B86" s="158">
        <v>4361</v>
      </c>
      <c r="C86" s="154">
        <v>2698</v>
      </c>
      <c r="D86" s="159">
        <v>5505</v>
      </c>
      <c r="E86" s="219">
        <f t="shared" si="4"/>
        <v>0.61638250555967389</v>
      </c>
      <c r="F86" s="220">
        <f t="shared" si="5"/>
        <v>-0.20781108083560396</v>
      </c>
      <c r="G86" s="158">
        <f>B86+'6'!G86</f>
        <v>26330</v>
      </c>
      <c r="H86" s="154">
        <v>28166</v>
      </c>
      <c r="I86" s="159">
        <v>29178</v>
      </c>
      <c r="J86" s="219">
        <f t="shared" si="6"/>
        <v>-6.5184974792302786E-2</v>
      </c>
      <c r="K86" s="220">
        <f t="shared" si="7"/>
        <v>-9.7607786688601039E-2</v>
      </c>
    </row>
    <row r="87" spans="1:11" x14ac:dyDescent="0.2">
      <c r="A87" s="139" t="s">
        <v>68</v>
      </c>
      <c r="B87" s="158">
        <v>450</v>
      </c>
      <c r="C87" s="154">
        <v>238</v>
      </c>
      <c r="D87" s="159">
        <v>541</v>
      </c>
      <c r="E87" s="219">
        <f t="shared" si="4"/>
        <v>0.89075630252100835</v>
      </c>
      <c r="F87" s="220">
        <f t="shared" si="5"/>
        <v>-0.16820702402957488</v>
      </c>
      <c r="G87" s="158">
        <f>B87+'6'!G87</f>
        <v>3448</v>
      </c>
      <c r="H87" s="154">
        <v>3653</v>
      </c>
      <c r="I87" s="159">
        <v>3637</v>
      </c>
      <c r="J87" s="219">
        <f t="shared" si="6"/>
        <v>-5.6118258965234036E-2</v>
      </c>
      <c r="K87" s="220">
        <f t="shared" si="7"/>
        <v>-5.1965905966455894E-2</v>
      </c>
    </row>
    <row r="88" spans="1:11" x14ac:dyDescent="0.2">
      <c r="A88" s="139" t="s">
        <v>69</v>
      </c>
      <c r="B88" s="158">
        <v>698</v>
      </c>
      <c r="C88" s="154">
        <v>577</v>
      </c>
      <c r="D88" s="159">
        <v>681</v>
      </c>
      <c r="E88" s="219">
        <f t="shared" si="4"/>
        <v>0.20970537261698441</v>
      </c>
      <c r="F88" s="220">
        <f t="shared" si="5"/>
        <v>2.4963289280469869E-2</v>
      </c>
      <c r="G88" s="158">
        <f>B88+'6'!G88</f>
        <v>4532</v>
      </c>
      <c r="H88" s="154">
        <v>5209</v>
      </c>
      <c r="I88" s="159">
        <v>5381</v>
      </c>
      <c r="J88" s="219">
        <f t="shared" si="6"/>
        <v>-0.1299673641773853</v>
      </c>
      <c r="K88" s="220">
        <f t="shared" si="7"/>
        <v>-0.15777736480208138</v>
      </c>
    </row>
    <row r="89" spans="1:11" x14ac:dyDescent="0.2">
      <c r="A89" s="139" t="s">
        <v>70</v>
      </c>
      <c r="B89" s="158">
        <v>171</v>
      </c>
      <c r="C89" s="154">
        <v>122</v>
      </c>
      <c r="D89" s="159">
        <v>325</v>
      </c>
      <c r="E89" s="219">
        <f t="shared" si="4"/>
        <v>0.40163934426229497</v>
      </c>
      <c r="F89" s="220">
        <f t="shared" si="5"/>
        <v>-0.47384615384615381</v>
      </c>
      <c r="G89" s="158">
        <f>B89+'6'!G89</f>
        <v>756</v>
      </c>
      <c r="H89" s="154">
        <v>1337</v>
      </c>
      <c r="I89" s="159">
        <v>1601</v>
      </c>
      <c r="J89" s="219">
        <f t="shared" si="6"/>
        <v>-0.43455497382198949</v>
      </c>
      <c r="K89" s="220">
        <f t="shared" si="7"/>
        <v>-0.52779512804497197</v>
      </c>
    </row>
    <row r="90" spans="1:11" x14ac:dyDescent="0.2">
      <c r="A90" s="139"/>
      <c r="B90" s="158"/>
      <c r="C90" s="154"/>
      <c r="D90" s="159"/>
      <c r="E90" s="219"/>
      <c r="F90" s="220"/>
      <c r="G90" s="158"/>
      <c r="H90" s="154"/>
      <c r="I90" s="159"/>
      <c r="J90" s="219"/>
      <c r="K90" s="220"/>
    </row>
    <row r="91" spans="1:11" x14ac:dyDescent="0.2">
      <c r="A91" s="139" t="s">
        <v>71</v>
      </c>
      <c r="B91" s="158">
        <f>SUM(B92:B94)</f>
        <v>2979</v>
      </c>
      <c r="C91" s="154">
        <v>2825</v>
      </c>
      <c r="D91" s="159">
        <v>3728</v>
      </c>
      <c r="E91" s="219">
        <f t="shared" si="4"/>
        <v>5.4513274336283279E-2</v>
      </c>
      <c r="F91" s="220">
        <f t="shared" si="5"/>
        <v>-0.20091201716738194</v>
      </c>
      <c r="G91" s="158">
        <f>B91+'6'!G91</f>
        <v>18921</v>
      </c>
      <c r="H91" s="154">
        <v>21973</v>
      </c>
      <c r="I91" s="159">
        <v>20991</v>
      </c>
      <c r="J91" s="219">
        <f t="shared" si="6"/>
        <v>-0.13889773813316342</v>
      </c>
      <c r="K91" s="220">
        <f t="shared" si="7"/>
        <v>-9.8613691582106644E-2</v>
      </c>
    </row>
    <row r="92" spans="1:11" x14ac:dyDescent="0.2">
      <c r="A92" s="139" t="s">
        <v>72</v>
      </c>
      <c r="B92" s="158">
        <v>2644</v>
      </c>
      <c r="C92" s="154">
        <v>2549</v>
      </c>
      <c r="D92" s="159">
        <v>3392</v>
      </c>
      <c r="E92" s="219">
        <f t="shared" si="4"/>
        <v>3.7269517457826584E-2</v>
      </c>
      <c r="F92" s="220">
        <f t="shared" si="5"/>
        <v>-0.22051886792452835</v>
      </c>
      <c r="G92" s="158">
        <f>B92+'6'!G92</f>
        <v>16444</v>
      </c>
      <c r="H92" s="154">
        <v>19153</v>
      </c>
      <c r="I92" s="159">
        <v>18547</v>
      </c>
      <c r="J92" s="219">
        <f t="shared" si="6"/>
        <v>-0.14143998329243457</v>
      </c>
      <c r="K92" s="220">
        <f t="shared" si="7"/>
        <v>-0.11338760985604146</v>
      </c>
    </row>
    <row r="93" spans="1:11" x14ac:dyDescent="0.2">
      <c r="A93" s="139" t="s">
        <v>73</v>
      </c>
      <c r="B93" s="158">
        <v>298</v>
      </c>
      <c r="C93" s="154">
        <v>262</v>
      </c>
      <c r="D93" s="159">
        <v>305</v>
      </c>
      <c r="E93" s="219">
        <f t="shared" si="4"/>
        <v>0.13740458015267176</v>
      </c>
      <c r="F93" s="220">
        <f t="shared" si="5"/>
        <v>-2.2950819672131195E-2</v>
      </c>
      <c r="G93" s="158">
        <f>B93+'6'!G93</f>
        <v>1956</v>
      </c>
      <c r="H93" s="154">
        <v>2237</v>
      </c>
      <c r="I93" s="159">
        <v>1993</v>
      </c>
      <c r="J93" s="219">
        <f t="shared" si="6"/>
        <v>-0.12561466249441211</v>
      </c>
      <c r="K93" s="220">
        <f t="shared" si="7"/>
        <v>-1.8564977420973405E-2</v>
      </c>
    </row>
    <row r="94" spans="1:11" x14ac:dyDescent="0.2">
      <c r="A94" s="139" t="s">
        <v>17</v>
      </c>
      <c r="B94" s="158">
        <v>37</v>
      </c>
      <c r="C94" s="154">
        <v>14</v>
      </c>
      <c r="D94" s="159">
        <v>31</v>
      </c>
      <c r="E94" s="219">
        <f t="shared" si="4"/>
        <v>1.6428571428571428</v>
      </c>
      <c r="F94" s="220">
        <f t="shared" si="5"/>
        <v>0.19354838709677424</v>
      </c>
      <c r="G94" s="158">
        <f>B94+'6'!G94</f>
        <v>521</v>
      </c>
      <c r="H94" s="154">
        <v>583</v>
      </c>
      <c r="I94" s="159">
        <v>451</v>
      </c>
      <c r="J94" s="219">
        <f t="shared" si="6"/>
        <v>-0.10634648370497424</v>
      </c>
      <c r="K94" s="220">
        <f t="shared" si="7"/>
        <v>0.15521064301552112</v>
      </c>
    </row>
    <row r="95" spans="1:11" x14ac:dyDescent="0.2">
      <c r="A95" s="139"/>
      <c r="B95" s="158"/>
      <c r="C95" s="154"/>
      <c r="D95" s="159"/>
      <c r="E95" s="219"/>
      <c r="F95" s="220"/>
      <c r="G95" s="158"/>
      <c r="H95" s="154"/>
      <c r="I95" s="159"/>
      <c r="J95" s="219"/>
      <c r="K95" s="220"/>
    </row>
    <row r="96" spans="1:11" ht="13.5" thickBot="1" x14ac:dyDescent="0.25">
      <c r="A96" s="142" t="s">
        <v>74</v>
      </c>
      <c r="B96" s="160">
        <v>1334</v>
      </c>
      <c r="C96" s="161">
        <v>720</v>
      </c>
      <c r="D96" s="162">
        <v>1424</v>
      </c>
      <c r="E96" s="221">
        <f t="shared" si="4"/>
        <v>0.85277777777777786</v>
      </c>
      <c r="F96" s="222">
        <f t="shared" si="5"/>
        <v>-6.3202247191011196E-2</v>
      </c>
      <c r="G96" s="160">
        <f>B96+'6'!G96</f>
        <v>5805</v>
      </c>
      <c r="H96" s="161">
        <v>6660</v>
      </c>
      <c r="I96" s="162">
        <v>9734</v>
      </c>
      <c r="J96" s="221">
        <f t="shared" si="6"/>
        <v>-0.1283783783783784</v>
      </c>
      <c r="K96" s="222">
        <f t="shared" si="7"/>
        <v>-0.40363673720978011</v>
      </c>
    </row>
  </sheetData>
  <mergeCells count="4">
    <mergeCell ref="B3:D3"/>
    <mergeCell ref="E3:F3"/>
    <mergeCell ref="G3:I3"/>
    <mergeCell ref="J3:K3"/>
  </mergeCells>
  <conditionalFormatting sqref="E5:F96">
    <cfRule type="cellIs" dxfId="23" priority="3" operator="lessThan">
      <formula>0</formula>
    </cfRule>
    <cfRule type="cellIs" dxfId="22" priority="4" operator="greaterThan">
      <formula>0</formula>
    </cfRule>
  </conditionalFormatting>
  <conditionalFormatting sqref="J5:K96">
    <cfRule type="cellIs" dxfId="21" priority="1" operator="lessThan">
      <formula>0</formula>
    </cfRule>
    <cfRule type="cellIs" dxfId="20" priority="2" operator="greater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69" orientation="landscape" r:id="rId1"/>
  <rowBreaks count="1" manualBreakCount="1">
    <brk id="51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0"/>
  <sheetViews>
    <sheetView topLeftCell="A53" zoomScaleNormal="100" workbookViewId="0">
      <selection activeCell="E5" sqref="E5:F96"/>
    </sheetView>
  </sheetViews>
  <sheetFormatPr defaultRowHeight="12.75" x14ac:dyDescent="0.2"/>
  <cols>
    <col min="1" max="1" width="22.375" style="46" customWidth="1"/>
    <col min="2" max="4" width="6.625" style="46" bestFit="1" customWidth="1"/>
    <col min="5" max="5" width="7.25" style="9" bestFit="1" customWidth="1"/>
    <col min="6" max="6" width="6.625" style="9" bestFit="1" customWidth="1"/>
    <col min="7" max="9" width="8" style="9" bestFit="1" customWidth="1"/>
    <col min="10" max="11" width="6.625" style="9" bestFit="1" customWidth="1"/>
    <col min="12" max="16384" width="9" style="9"/>
  </cols>
  <sheetData>
    <row r="1" spans="1:12" x14ac:dyDescent="0.2">
      <c r="A1" s="46" t="s">
        <v>118</v>
      </c>
    </row>
    <row r="2" spans="1:12" ht="13.5" thickBot="1" x14ac:dyDescent="0.25"/>
    <row r="3" spans="1:12" s="10" customFormat="1" ht="15" customHeight="1" thickBot="1" x14ac:dyDescent="0.25">
      <c r="A3" s="137"/>
      <c r="B3" s="257" t="s">
        <v>92</v>
      </c>
      <c r="C3" s="258"/>
      <c r="D3" s="259"/>
      <c r="E3" s="257" t="s">
        <v>76</v>
      </c>
      <c r="F3" s="259"/>
      <c r="G3" s="260" t="s">
        <v>93</v>
      </c>
      <c r="H3" s="261"/>
      <c r="I3" s="262"/>
      <c r="J3" s="257" t="s">
        <v>76</v>
      </c>
      <c r="K3" s="259"/>
    </row>
    <row r="4" spans="1:12" s="10" customFormat="1" ht="12.75" customHeight="1" thickBot="1" x14ac:dyDescent="0.25">
      <c r="A4" s="138"/>
      <c r="B4" s="179">
        <v>2015</v>
      </c>
      <c r="C4" s="180">
        <v>2014</v>
      </c>
      <c r="D4" s="181">
        <v>2013</v>
      </c>
      <c r="E4" s="179" t="s">
        <v>133</v>
      </c>
      <c r="F4" s="181" t="s">
        <v>134</v>
      </c>
      <c r="G4" s="179">
        <v>2015</v>
      </c>
      <c r="H4" s="180">
        <v>2014</v>
      </c>
      <c r="I4" s="181">
        <v>2013</v>
      </c>
      <c r="J4" s="179" t="s">
        <v>133</v>
      </c>
      <c r="K4" s="181" t="s">
        <v>134</v>
      </c>
    </row>
    <row r="5" spans="1:12" x14ac:dyDescent="0.2">
      <c r="A5" s="139" t="s">
        <v>0</v>
      </c>
      <c r="B5" s="185">
        <f>B6+B27+B35+B79+B91+B96</f>
        <v>232874</v>
      </c>
      <c r="C5" s="184">
        <v>164001</v>
      </c>
      <c r="D5" s="186">
        <v>240660</v>
      </c>
      <c r="E5" s="217">
        <f>B5/C5-1</f>
        <v>0.41995475637343671</v>
      </c>
      <c r="F5" s="218">
        <f>B5/D5-1</f>
        <v>-3.2352696750602483E-2</v>
      </c>
      <c r="G5" s="185">
        <f>B5+'7'!G5</f>
        <v>1878943</v>
      </c>
      <c r="H5" s="184">
        <v>2048152.9999999998</v>
      </c>
      <c r="I5" s="186">
        <v>1913820</v>
      </c>
      <c r="J5" s="217">
        <f>G5/H5-1</f>
        <v>-8.2615898324002068E-2</v>
      </c>
      <c r="K5" s="218">
        <f>G5/I5-1</f>
        <v>-1.8223761900283186E-2</v>
      </c>
      <c r="L5" s="117"/>
    </row>
    <row r="6" spans="1:12" x14ac:dyDescent="0.2">
      <c r="A6" s="139" t="s">
        <v>1</v>
      </c>
      <c r="B6" s="187">
        <f>B8+B21</f>
        <v>14923</v>
      </c>
      <c r="C6" s="42">
        <v>8873</v>
      </c>
      <c r="D6" s="188">
        <v>15323</v>
      </c>
      <c r="E6" s="219">
        <f t="shared" ref="E6:E69" si="0">B6/C6-1</f>
        <v>0.68184379578496568</v>
      </c>
      <c r="F6" s="220">
        <f t="shared" ref="F6:F69" si="1">B6/D6-1</f>
        <v>-2.6104548717614029E-2</v>
      </c>
      <c r="G6" s="187">
        <f>B6+'7'!G6</f>
        <v>158698</v>
      </c>
      <c r="H6" s="42">
        <v>162656</v>
      </c>
      <c r="I6" s="188">
        <v>155616</v>
      </c>
      <c r="J6" s="219">
        <f t="shared" ref="J6:J69" si="2">G6/H6-1</f>
        <v>-2.4333562856580726E-2</v>
      </c>
      <c r="K6" s="220">
        <f t="shared" ref="K6:K69" si="3">G6/I6-1</f>
        <v>1.9805161422989936E-2</v>
      </c>
      <c r="L6" s="117"/>
    </row>
    <row r="7" spans="1:12" x14ac:dyDescent="0.2">
      <c r="A7" s="139"/>
      <c r="B7" s="187"/>
      <c r="C7" s="42"/>
      <c r="D7" s="188"/>
      <c r="E7" s="219"/>
      <c r="F7" s="220"/>
      <c r="G7" s="187"/>
      <c r="H7" s="42"/>
      <c r="I7" s="188"/>
      <c r="J7" s="219"/>
      <c r="K7" s="220"/>
      <c r="L7" s="117"/>
    </row>
    <row r="8" spans="1:12" x14ac:dyDescent="0.2">
      <c r="A8" s="139" t="s">
        <v>2</v>
      </c>
      <c r="B8" s="187">
        <f>SUM(B9:B19)</f>
        <v>8499</v>
      </c>
      <c r="C8" s="42">
        <v>4739</v>
      </c>
      <c r="D8" s="188">
        <v>9984</v>
      </c>
      <c r="E8" s="219">
        <f t="shared" si="0"/>
        <v>0.79341633255961175</v>
      </c>
      <c r="F8" s="220">
        <f t="shared" si="1"/>
        <v>-0.14873798076923073</v>
      </c>
      <c r="G8" s="187">
        <f>B8+'7'!G8</f>
        <v>111115</v>
      </c>
      <c r="H8" s="42">
        <v>119930</v>
      </c>
      <c r="I8" s="188">
        <v>115054</v>
      </c>
      <c r="J8" s="219">
        <f t="shared" si="2"/>
        <v>-7.3501209038605908E-2</v>
      </c>
      <c r="K8" s="220">
        <f t="shared" si="3"/>
        <v>-3.4236097832322177E-2</v>
      </c>
      <c r="L8" s="117"/>
    </row>
    <row r="9" spans="1:12" x14ac:dyDescent="0.2">
      <c r="A9" s="139" t="s">
        <v>3</v>
      </c>
      <c r="B9" s="187">
        <v>1773</v>
      </c>
      <c r="C9" s="42">
        <v>701</v>
      </c>
      <c r="D9" s="188">
        <v>1050</v>
      </c>
      <c r="E9" s="219">
        <f t="shared" si="0"/>
        <v>1.5292439372325251</v>
      </c>
      <c r="F9" s="220">
        <f t="shared" si="1"/>
        <v>0.68857142857142861</v>
      </c>
      <c r="G9" s="187">
        <f>B9+'7'!G9</f>
        <v>25529</v>
      </c>
      <c r="H9" s="42">
        <v>24075</v>
      </c>
      <c r="I9" s="188">
        <v>25997</v>
      </c>
      <c r="J9" s="219">
        <f t="shared" si="2"/>
        <v>6.0394600207684279E-2</v>
      </c>
      <c r="K9" s="220">
        <f t="shared" si="3"/>
        <v>-1.8002077162749597E-2</v>
      </c>
      <c r="L9" s="117"/>
    </row>
    <row r="10" spans="1:12" x14ac:dyDescent="0.2">
      <c r="A10" s="139" t="s">
        <v>4</v>
      </c>
      <c r="B10" s="187">
        <v>75</v>
      </c>
      <c r="C10" s="42">
        <v>51</v>
      </c>
      <c r="D10" s="188">
        <v>148</v>
      </c>
      <c r="E10" s="219">
        <f t="shared" si="0"/>
        <v>0.47058823529411775</v>
      </c>
      <c r="F10" s="220">
        <f t="shared" si="1"/>
        <v>-0.4932432432432432</v>
      </c>
      <c r="G10" s="187">
        <f>B10+'7'!G10</f>
        <v>2394</v>
      </c>
      <c r="H10" s="42">
        <v>5647</v>
      </c>
      <c r="I10" s="188">
        <v>4708</v>
      </c>
      <c r="J10" s="219">
        <f t="shared" si="2"/>
        <v>-0.57605808393837443</v>
      </c>
      <c r="K10" s="220">
        <f t="shared" si="3"/>
        <v>-0.49150382327952424</v>
      </c>
      <c r="L10" s="117"/>
    </row>
    <row r="11" spans="1:12" x14ac:dyDescent="0.2">
      <c r="A11" s="139" t="s">
        <v>5</v>
      </c>
      <c r="B11" s="187">
        <v>282</v>
      </c>
      <c r="C11" s="42">
        <v>299</v>
      </c>
      <c r="D11" s="188">
        <v>2068</v>
      </c>
      <c r="E11" s="219">
        <f t="shared" si="0"/>
        <v>-5.6856187290969862E-2</v>
      </c>
      <c r="F11" s="220">
        <f t="shared" si="1"/>
        <v>-0.86363636363636365</v>
      </c>
      <c r="G11" s="187">
        <f>B11+'7'!G11</f>
        <v>13232</v>
      </c>
      <c r="H11" s="42">
        <v>18751</v>
      </c>
      <c r="I11" s="188">
        <v>18946</v>
      </c>
      <c r="J11" s="219">
        <f t="shared" si="2"/>
        <v>-0.2943309690149859</v>
      </c>
      <c r="K11" s="220">
        <f t="shared" si="3"/>
        <v>-0.3015940040114008</v>
      </c>
      <c r="L11" s="117"/>
    </row>
    <row r="12" spans="1:12" x14ac:dyDescent="0.2">
      <c r="A12" s="139" t="s">
        <v>103</v>
      </c>
      <c r="B12" s="187">
        <v>342</v>
      </c>
      <c r="C12" s="42">
        <v>249</v>
      </c>
      <c r="D12" s="188">
        <v>528</v>
      </c>
      <c r="E12" s="219">
        <f t="shared" si="0"/>
        <v>0.37349397590361444</v>
      </c>
      <c r="F12" s="220">
        <f t="shared" si="1"/>
        <v>-0.35227272727272729</v>
      </c>
      <c r="G12" s="187">
        <f>B12+'7'!G12</f>
        <v>2809</v>
      </c>
      <c r="H12" s="42">
        <v>3893</v>
      </c>
      <c r="I12" s="188">
        <v>3156</v>
      </c>
      <c r="J12" s="219">
        <f t="shared" si="2"/>
        <v>-0.27844849730285126</v>
      </c>
      <c r="K12" s="220">
        <f t="shared" si="3"/>
        <v>-0.10994930291508243</v>
      </c>
      <c r="L12" s="117"/>
    </row>
    <row r="13" spans="1:12" x14ac:dyDescent="0.2">
      <c r="A13" s="139" t="s">
        <v>6</v>
      </c>
      <c r="B13" s="187">
        <v>2592</v>
      </c>
      <c r="C13" s="42">
        <v>1463</v>
      </c>
      <c r="D13" s="188">
        <v>1674</v>
      </c>
      <c r="E13" s="219">
        <f t="shared" si="0"/>
        <v>0.771701982228298</v>
      </c>
      <c r="F13" s="220">
        <f t="shared" si="1"/>
        <v>0.54838709677419351</v>
      </c>
      <c r="G13" s="187">
        <f>B13+'7'!G13</f>
        <v>28051</v>
      </c>
      <c r="H13" s="42">
        <v>21419</v>
      </c>
      <c r="I13" s="188">
        <v>15203</v>
      </c>
      <c r="J13" s="219">
        <f t="shared" si="2"/>
        <v>0.30963163546384043</v>
      </c>
      <c r="K13" s="220">
        <f t="shared" si="3"/>
        <v>0.84509636256002096</v>
      </c>
      <c r="L13" s="117"/>
    </row>
    <row r="14" spans="1:12" x14ac:dyDescent="0.2">
      <c r="A14" s="139" t="s">
        <v>7</v>
      </c>
      <c r="B14" s="187">
        <v>805</v>
      </c>
      <c r="C14" s="42">
        <v>552</v>
      </c>
      <c r="D14" s="188">
        <v>1149</v>
      </c>
      <c r="E14" s="219">
        <f t="shared" si="0"/>
        <v>0.45833333333333326</v>
      </c>
      <c r="F14" s="220">
        <f t="shared" si="1"/>
        <v>-0.29939077458659702</v>
      </c>
      <c r="G14" s="187">
        <f>B14+'7'!G14</f>
        <v>6648</v>
      </c>
      <c r="H14" s="42">
        <v>9273</v>
      </c>
      <c r="I14" s="188">
        <v>8281</v>
      </c>
      <c r="J14" s="219">
        <f t="shared" si="2"/>
        <v>-0.28307990941442895</v>
      </c>
      <c r="K14" s="220">
        <f t="shared" si="3"/>
        <v>-0.1971984059896148</v>
      </c>
      <c r="L14" s="117"/>
    </row>
    <row r="15" spans="1:12" x14ac:dyDescent="0.2">
      <c r="A15" s="139" t="s">
        <v>8</v>
      </c>
      <c r="B15" s="187">
        <v>463</v>
      </c>
      <c r="C15" s="42">
        <v>195</v>
      </c>
      <c r="D15" s="188">
        <v>323</v>
      </c>
      <c r="E15" s="219">
        <f t="shared" si="0"/>
        <v>1.3743589743589744</v>
      </c>
      <c r="F15" s="220">
        <f t="shared" si="1"/>
        <v>0.43343653250773984</v>
      </c>
      <c r="G15" s="187">
        <f>B15+'7'!G15</f>
        <v>3983</v>
      </c>
      <c r="H15" s="42">
        <v>4499</v>
      </c>
      <c r="I15" s="188">
        <v>3635</v>
      </c>
      <c r="J15" s="219">
        <f t="shared" si="2"/>
        <v>-0.11469215381195819</v>
      </c>
      <c r="K15" s="220">
        <f t="shared" si="3"/>
        <v>9.5735900962861109E-2</v>
      </c>
      <c r="L15" s="117"/>
    </row>
    <row r="16" spans="1:12" x14ac:dyDescent="0.2">
      <c r="A16" s="139" t="s">
        <v>9</v>
      </c>
      <c r="B16" s="187">
        <v>1131</v>
      </c>
      <c r="C16" s="42">
        <v>426</v>
      </c>
      <c r="D16" s="188">
        <v>1854</v>
      </c>
      <c r="E16" s="219">
        <f t="shared" si="0"/>
        <v>1.6549295774647885</v>
      </c>
      <c r="F16" s="220">
        <f t="shared" si="1"/>
        <v>-0.38996763754045305</v>
      </c>
      <c r="G16" s="187">
        <f>B16+'7'!G16</f>
        <v>16017</v>
      </c>
      <c r="H16" s="42">
        <v>17763</v>
      </c>
      <c r="I16" s="188">
        <v>20153</v>
      </c>
      <c r="J16" s="219">
        <f t="shared" si="2"/>
        <v>-9.8294207059618333E-2</v>
      </c>
      <c r="K16" s="220">
        <f t="shared" si="3"/>
        <v>-0.20522999057212321</v>
      </c>
      <c r="L16" s="117"/>
    </row>
    <row r="17" spans="1:12" x14ac:dyDescent="0.2">
      <c r="A17" s="139" t="s">
        <v>10</v>
      </c>
      <c r="B17" s="187">
        <v>368</v>
      </c>
      <c r="C17" s="42">
        <v>153</v>
      </c>
      <c r="D17" s="188">
        <v>309</v>
      </c>
      <c r="E17" s="219">
        <f t="shared" si="0"/>
        <v>1.4052287581699345</v>
      </c>
      <c r="F17" s="220">
        <f t="shared" si="1"/>
        <v>0.1909385113268609</v>
      </c>
      <c r="G17" s="187">
        <f>B17+'7'!G17</f>
        <v>4754</v>
      </c>
      <c r="H17" s="42">
        <v>5459</v>
      </c>
      <c r="I17" s="188">
        <v>5848</v>
      </c>
      <c r="J17" s="219">
        <f t="shared" si="2"/>
        <v>-0.12914453196556142</v>
      </c>
      <c r="K17" s="220">
        <f t="shared" si="3"/>
        <v>-0.18707250341997261</v>
      </c>
      <c r="L17" s="117"/>
    </row>
    <row r="18" spans="1:12" x14ac:dyDescent="0.2">
      <c r="A18" s="139" t="s">
        <v>11</v>
      </c>
      <c r="B18" s="187">
        <v>145</v>
      </c>
      <c r="C18" s="42">
        <v>227</v>
      </c>
      <c r="D18" s="188">
        <v>373</v>
      </c>
      <c r="E18" s="219">
        <f t="shared" si="0"/>
        <v>-0.36123348017621149</v>
      </c>
      <c r="F18" s="220">
        <f t="shared" si="1"/>
        <v>-0.61126005361930291</v>
      </c>
      <c r="G18" s="187">
        <f>B18+'7'!G18</f>
        <v>1597</v>
      </c>
      <c r="H18" s="42">
        <v>2417</v>
      </c>
      <c r="I18" s="188">
        <v>2798</v>
      </c>
      <c r="J18" s="219">
        <f t="shared" si="2"/>
        <v>-0.33926354985519236</v>
      </c>
      <c r="K18" s="220">
        <f t="shared" si="3"/>
        <v>-0.42923516797712646</v>
      </c>
      <c r="L18" s="117"/>
    </row>
    <row r="19" spans="1:12" x14ac:dyDescent="0.2">
      <c r="A19" s="139" t="s">
        <v>12</v>
      </c>
      <c r="B19" s="187">
        <v>523</v>
      </c>
      <c r="C19" s="42">
        <v>423</v>
      </c>
      <c r="D19" s="188">
        <v>508</v>
      </c>
      <c r="E19" s="219">
        <f t="shared" si="0"/>
        <v>0.23640661938534269</v>
      </c>
      <c r="F19" s="220">
        <f t="shared" si="1"/>
        <v>2.9527559055118058E-2</v>
      </c>
      <c r="G19" s="187">
        <f>B19+'7'!G19</f>
        <v>6101</v>
      </c>
      <c r="H19" s="42">
        <v>6734</v>
      </c>
      <c r="I19" s="188">
        <v>6329</v>
      </c>
      <c r="J19" s="219">
        <f t="shared" si="2"/>
        <v>-9.4000594000594018E-2</v>
      </c>
      <c r="K19" s="220">
        <f t="shared" si="3"/>
        <v>-3.6024648443672036E-2</v>
      </c>
      <c r="L19" s="117"/>
    </row>
    <row r="20" spans="1:12" x14ac:dyDescent="0.2">
      <c r="A20" s="139"/>
      <c r="B20" s="187"/>
      <c r="C20" s="42"/>
      <c r="D20" s="188"/>
      <c r="E20" s="219"/>
      <c r="F20" s="220"/>
      <c r="G20" s="187"/>
      <c r="H20" s="42"/>
      <c r="I20" s="188"/>
      <c r="J20" s="219"/>
      <c r="K20" s="220"/>
      <c r="L20" s="117"/>
    </row>
    <row r="21" spans="1:12" x14ac:dyDescent="0.2">
      <c r="A21" s="139" t="s">
        <v>13</v>
      </c>
      <c r="B21" s="187">
        <f>SUM(B22:B25)</f>
        <v>6424</v>
      </c>
      <c r="C21" s="42">
        <v>4134</v>
      </c>
      <c r="D21" s="188">
        <v>5339</v>
      </c>
      <c r="E21" s="219">
        <f t="shared" si="0"/>
        <v>0.55394291243347848</v>
      </c>
      <c r="F21" s="220">
        <f t="shared" si="1"/>
        <v>0.20322157707435839</v>
      </c>
      <c r="G21" s="187">
        <f>B21+'7'!G21</f>
        <v>47583</v>
      </c>
      <c r="H21" s="42">
        <v>42726</v>
      </c>
      <c r="I21" s="188">
        <v>40562</v>
      </c>
      <c r="J21" s="219">
        <f t="shared" si="2"/>
        <v>0.11367785423395582</v>
      </c>
      <c r="K21" s="220">
        <f t="shared" si="3"/>
        <v>0.17309304274937132</v>
      </c>
      <c r="L21" s="117"/>
    </row>
    <row r="22" spans="1:12" x14ac:dyDescent="0.2">
      <c r="A22" s="139" t="s">
        <v>14</v>
      </c>
      <c r="B22" s="187">
        <v>425</v>
      </c>
      <c r="C22" s="42">
        <v>166</v>
      </c>
      <c r="D22" s="188">
        <v>504</v>
      </c>
      <c r="E22" s="219">
        <f t="shared" si="0"/>
        <v>1.5602409638554215</v>
      </c>
      <c r="F22" s="220">
        <f t="shared" si="1"/>
        <v>-0.15674603174603174</v>
      </c>
      <c r="G22" s="187">
        <f>B22+'7'!G22</f>
        <v>3626</v>
      </c>
      <c r="H22" s="42">
        <v>4477</v>
      </c>
      <c r="I22" s="188">
        <v>4731</v>
      </c>
      <c r="J22" s="219">
        <f t="shared" si="2"/>
        <v>-0.19008264462809921</v>
      </c>
      <c r="K22" s="220">
        <f t="shared" si="3"/>
        <v>-0.23356584231663491</v>
      </c>
      <c r="L22" s="117"/>
    </row>
    <row r="23" spans="1:12" x14ac:dyDescent="0.2">
      <c r="A23" s="139" t="s">
        <v>15</v>
      </c>
      <c r="B23" s="187">
        <v>1585</v>
      </c>
      <c r="C23" s="42">
        <v>705</v>
      </c>
      <c r="D23" s="188">
        <v>1178</v>
      </c>
      <c r="E23" s="219">
        <f t="shared" si="0"/>
        <v>1.24822695035461</v>
      </c>
      <c r="F23" s="220">
        <f t="shared" si="1"/>
        <v>0.34550084889643462</v>
      </c>
      <c r="G23" s="187">
        <f>B23+'7'!G23</f>
        <v>18992</v>
      </c>
      <c r="H23" s="42">
        <v>17014</v>
      </c>
      <c r="I23" s="188">
        <v>15044</v>
      </c>
      <c r="J23" s="219">
        <f t="shared" si="2"/>
        <v>0.11625719995298001</v>
      </c>
      <c r="K23" s="220">
        <f t="shared" si="3"/>
        <v>0.26243020473278378</v>
      </c>
      <c r="L23" s="117"/>
    </row>
    <row r="24" spans="1:12" x14ac:dyDescent="0.2">
      <c r="A24" s="139" t="s">
        <v>16</v>
      </c>
      <c r="B24" s="187">
        <v>2887</v>
      </c>
      <c r="C24" s="42">
        <v>1787</v>
      </c>
      <c r="D24" s="188">
        <v>2186</v>
      </c>
      <c r="E24" s="219">
        <f t="shared" si="0"/>
        <v>0.61555679910464467</v>
      </c>
      <c r="F24" s="220">
        <f t="shared" si="1"/>
        <v>0.32067703568161021</v>
      </c>
      <c r="G24" s="187">
        <f>B24+'7'!G24</f>
        <v>15903</v>
      </c>
      <c r="H24" s="42">
        <v>12219</v>
      </c>
      <c r="I24" s="188">
        <v>12254</v>
      </c>
      <c r="J24" s="219">
        <f t="shared" si="2"/>
        <v>0.3014976675669041</v>
      </c>
      <c r="K24" s="220">
        <f t="shared" si="3"/>
        <v>0.297780316631304</v>
      </c>
      <c r="L24" s="117"/>
    </row>
    <row r="25" spans="1:12" x14ac:dyDescent="0.2">
      <c r="A25" s="139" t="s">
        <v>17</v>
      </c>
      <c r="B25" s="187">
        <v>1527</v>
      </c>
      <c r="C25" s="42">
        <v>1476</v>
      </c>
      <c r="D25" s="188">
        <v>1471</v>
      </c>
      <c r="E25" s="219">
        <f t="shared" si="0"/>
        <v>3.4552845528455389E-2</v>
      </c>
      <c r="F25" s="220">
        <f t="shared" si="1"/>
        <v>3.8069340584636402E-2</v>
      </c>
      <c r="G25" s="187">
        <f>B25+'7'!G25</f>
        <v>9062</v>
      </c>
      <c r="H25" s="42">
        <v>9016</v>
      </c>
      <c r="I25" s="188">
        <v>8533</v>
      </c>
      <c r="J25" s="219">
        <f t="shared" si="2"/>
        <v>5.1020408163264808E-3</v>
      </c>
      <c r="K25" s="220">
        <f t="shared" si="3"/>
        <v>6.1994609164420567E-2</v>
      </c>
      <c r="L25" s="117"/>
    </row>
    <row r="26" spans="1:12" x14ac:dyDescent="0.2">
      <c r="A26" s="139"/>
      <c r="B26" s="187"/>
      <c r="C26" s="42"/>
      <c r="D26" s="188"/>
      <c r="E26" s="219"/>
      <c r="F26" s="220"/>
      <c r="G26" s="187"/>
      <c r="H26" s="42"/>
      <c r="I26" s="188"/>
      <c r="J26" s="219"/>
      <c r="K26" s="220"/>
      <c r="L26" s="117"/>
    </row>
    <row r="27" spans="1:12" x14ac:dyDescent="0.2">
      <c r="A27" s="139" t="s">
        <v>18</v>
      </c>
      <c r="B27" s="187">
        <f>SUM(B28:B33)</f>
        <v>5243</v>
      </c>
      <c r="C27" s="42">
        <v>3441</v>
      </c>
      <c r="D27" s="188">
        <v>3870</v>
      </c>
      <c r="E27" s="219">
        <f t="shared" si="0"/>
        <v>0.5236849752978785</v>
      </c>
      <c r="F27" s="220">
        <f t="shared" si="1"/>
        <v>0.35478036175710592</v>
      </c>
      <c r="G27" s="187">
        <f>B27+'7'!G27</f>
        <v>41578</v>
      </c>
      <c r="H27" s="42">
        <v>38635</v>
      </c>
      <c r="I27" s="188">
        <v>39391</v>
      </c>
      <c r="J27" s="219">
        <f t="shared" si="2"/>
        <v>7.6174453215995808E-2</v>
      </c>
      <c r="K27" s="220">
        <f t="shared" si="3"/>
        <v>5.5520296514432133E-2</v>
      </c>
      <c r="L27" s="117"/>
    </row>
    <row r="28" spans="1:12" x14ac:dyDescent="0.2">
      <c r="A28" s="139" t="s">
        <v>19</v>
      </c>
      <c r="B28" s="187">
        <v>1338</v>
      </c>
      <c r="C28" s="42">
        <v>923</v>
      </c>
      <c r="D28" s="188">
        <v>1440</v>
      </c>
      <c r="E28" s="219">
        <f t="shared" si="0"/>
        <v>0.44962080173347774</v>
      </c>
      <c r="F28" s="220">
        <f t="shared" si="1"/>
        <v>-7.0833333333333304E-2</v>
      </c>
      <c r="G28" s="187">
        <f>B28+'7'!G28</f>
        <v>12498</v>
      </c>
      <c r="H28" s="42">
        <v>12467</v>
      </c>
      <c r="I28" s="188">
        <v>15068</v>
      </c>
      <c r="J28" s="219">
        <f t="shared" si="2"/>
        <v>2.4865645303602246E-3</v>
      </c>
      <c r="K28" s="220">
        <f t="shared" si="3"/>
        <v>-0.17056012742235205</v>
      </c>
      <c r="L28" s="117"/>
    </row>
    <row r="29" spans="1:12" x14ac:dyDescent="0.2">
      <c r="A29" s="139" t="s">
        <v>20</v>
      </c>
      <c r="B29" s="187">
        <v>175</v>
      </c>
      <c r="C29" s="42">
        <v>118</v>
      </c>
      <c r="D29" s="188">
        <v>149</v>
      </c>
      <c r="E29" s="219">
        <f t="shared" si="0"/>
        <v>0.48305084745762716</v>
      </c>
      <c r="F29" s="220">
        <f t="shared" si="1"/>
        <v>0.17449664429530198</v>
      </c>
      <c r="G29" s="187">
        <f>B29+'7'!G29</f>
        <v>5560</v>
      </c>
      <c r="H29" s="42">
        <v>4827</v>
      </c>
      <c r="I29" s="188">
        <v>3653</v>
      </c>
      <c r="J29" s="219">
        <f t="shared" si="2"/>
        <v>0.15185415371866573</v>
      </c>
      <c r="K29" s="220">
        <f t="shared" si="3"/>
        <v>0.52203668217903099</v>
      </c>
      <c r="L29" s="117"/>
    </row>
    <row r="30" spans="1:12" x14ac:dyDescent="0.2">
      <c r="A30" s="139" t="s">
        <v>21</v>
      </c>
      <c r="B30" s="187">
        <v>431</v>
      </c>
      <c r="C30" s="42">
        <v>362</v>
      </c>
      <c r="D30" s="188">
        <v>286</v>
      </c>
      <c r="E30" s="219">
        <f t="shared" si="0"/>
        <v>0.19060773480662974</v>
      </c>
      <c r="F30" s="220">
        <f t="shared" si="1"/>
        <v>0.50699300699300709</v>
      </c>
      <c r="G30" s="187">
        <f>B30+'7'!G30</f>
        <v>2477</v>
      </c>
      <c r="H30" s="42">
        <v>2420</v>
      </c>
      <c r="I30" s="188">
        <v>1714</v>
      </c>
      <c r="J30" s="219">
        <f t="shared" si="2"/>
        <v>2.3553719008264418E-2</v>
      </c>
      <c r="K30" s="220">
        <f t="shared" si="3"/>
        <v>0.44515752625437566</v>
      </c>
      <c r="L30" s="117"/>
    </row>
    <row r="31" spans="1:12" x14ac:dyDescent="0.2">
      <c r="A31" s="140" t="s">
        <v>22</v>
      </c>
      <c r="B31" s="187">
        <v>909</v>
      </c>
      <c r="C31" s="42">
        <v>444</v>
      </c>
      <c r="D31" s="188">
        <v>437</v>
      </c>
      <c r="E31" s="219">
        <f t="shared" si="0"/>
        <v>1.0472972972972974</v>
      </c>
      <c r="F31" s="220">
        <f t="shared" si="1"/>
        <v>1.0800915331807781</v>
      </c>
      <c r="G31" s="187">
        <f>B31+'7'!G31</f>
        <v>6393</v>
      </c>
      <c r="H31" s="42">
        <v>5685</v>
      </c>
      <c r="I31" s="188">
        <v>7621</v>
      </c>
      <c r="J31" s="219">
        <f t="shared" si="2"/>
        <v>0.12453825857519796</v>
      </c>
      <c r="K31" s="220">
        <f t="shared" si="3"/>
        <v>-0.16113370948694394</v>
      </c>
      <c r="L31" s="117"/>
    </row>
    <row r="32" spans="1:12" x14ac:dyDescent="0.2">
      <c r="A32" s="140" t="s">
        <v>116</v>
      </c>
      <c r="B32" s="187">
        <v>408</v>
      </c>
      <c r="C32" s="42">
        <v>270</v>
      </c>
      <c r="D32" s="188">
        <v>150</v>
      </c>
      <c r="E32" s="219">
        <f t="shared" si="0"/>
        <v>0.51111111111111107</v>
      </c>
      <c r="F32" s="220">
        <f t="shared" si="1"/>
        <v>1.7200000000000002</v>
      </c>
      <c r="G32" s="187">
        <f>B32+'7'!G32</f>
        <v>2068</v>
      </c>
      <c r="H32" s="42">
        <v>2278</v>
      </c>
      <c r="I32" s="188">
        <v>1210</v>
      </c>
      <c r="J32" s="219">
        <f t="shared" si="2"/>
        <v>-9.2186128182616289E-2</v>
      </c>
      <c r="K32" s="220">
        <f t="shared" si="3"/>
        <v>0.70909090909090899</v>
      </c>
    </row>
    <row r="33" spans="1:11" x14ac:dyDescent="0.2">
      <c r="A33" s="139" t="s">
        <v>17</v>
      </c>
      <c r="B33" s="187">
        <v>1982</v>
      </c>
      <c r="C33" s="42">
        <v>1324</v>
      </c>
      <c r="D33" s="188">
        <v>1408</v>
      </c>
      <c r="E33" s="219">
        <f t="shared" si="0"/>
        <v>0.49697885196374614</v>
      </c>
      <c r="F33" s="220">
        <f t="shared" si="1"/>
        <v>0.40767045454545459</v>
      </c>
      <c r="G33" s="187">
        <f>B33+'7'!G33</f>
        <v>12582</v>
      </c>
      <c r="H33" s="42">
        <v>10958</v>
      </c>
      <c r="I33" s="188">
        <v>10125</v>
      </c>
      <c r="J33" s="219">
        <f t="shared" si="2"/>
        <v>0.14820222668370131</v>
      </c>
      <c r="K33" s="220">
        <f t="shared" si="3"/>
        <v>0.24266666666666659</v>
      </c>
    </row>
    <row r="34" spans="1:11" x14ac:dyDescent="0.2">
      <c r="A34" s="141"/>
      <c r="B34" s="187"/>
      <c r="C34" s="42"/>
      <c r="D34" s="188"/>
      <c r="E34" s="219"/>
      <c r="F34" s="220"/>
      <c r="G34" s="187"/>
      <c r="H34" s="42"/>
      <c r="I34" s="188"/>
      <c r="J34" s="219"/>
      <c r="K34" s="220"/>
    </row>
    <row r="35" spans="1:11" x14ac:dyDescent="0.2">
      <c r="A35" s="139" t="s">
        <v>23</v>
      </c>
      <c r="B35" s="187">
        <f>B36+SUM(B41:B51)+B53+SUM(B62:B65)+SUM(B67:B77)</f>
        <v>145177</v>
      </c>
      <c r="C35" s="42">
        <v>108830</v>
      </c>
      <c r="D35" s="188">
        <v>157044</v>
      </c>
      <c r="E35" s="219">
        <f t="shared" si="0"/>
        <v>0.33397960121290082</v>
      </c>
      <c r="F35" s="220">
        <f t="shared" si="1"/>
        <v>-7.5564809862204263E-2</v>
      </c>
      <c r="G35" s="187">
        <f>B35+'7'!G35</f>
        <v>1097302</v>
      </c>
      <c r="H35" s="42">
        <v>1261923</v>
      </c>
      <c r="I35" s="188">
        <v>1145227</v>
      </c>
      <c r="J35" s="219">
        <f t="shared" si="2"/>
        <v>-0.13045249195077668</v>
      </c>
      <c r="K35" s="220">
        <f t="shared" si="3"/>
        <v>-4.1847598772994377E-2</v>
      </c>
    </row>
    <row r="36" spans="1:11" x14ac:dyDescent="0.2">
      <c r="A36" s="139" t="s">
        <v>24</v>
      </c>
      <c r="B36" s="187">
        <v>3155</v>
      </c>
      <c r="C36" s="42">
        <v>2028</v>
      </c>
      <c r="D36" s="188">
        <v>3169</v>
      </c>
      <c r="E36" s="219">
        <f t="shared" si="0"/>
        <v>0.5557199211045365</v>
      </c>
      <c r="F36" s="220">
        <f t="shared" si="1"/>
        <v>-4.4177974124329777E-3</v>
      </c>
      <c r="G36" s="187">
        <f>B36+'7'!G36</f>
        <v>44070</v>
      </c>
      <c r="H36" s="42">
        <v>55094</v>
      </c>
      <c r="I36" s="188">
        <v>46586</v>
      </c>
      <c r="J36" s="219">
        <f t="shared" si="2"/>
        <v>-0.20009438414346392</v>
      </c>
      <c r="K36" s="220">
        <f t="shared" si="3"/>
        <v>-5.4007641780792537E-2</v>
      </c>
    </row>
    <row r="37" spans="1:11" x14ac:dyDescent="0.2">
      <c r="A37" s="139" t="s">
        <v>25</v>
      </c>
      <c r="B37" s="187">
        <v>395</v>
      </c>
      <c r="C37" s="42">
        <v>295</v>
      </c>
      <c r="D37" s="188">
        <v>398</v>
      </c>
      <c r="E37" s="219">
        <f t="shared" si="0"/>
        <v>0.33898305084745761</v>
      </c>
      <c r="F37" s="220">
        <f t="shared" si="1"/>
        <v>-7.5376884422110324E-3</v>
      </c>
      <c r="G37" s="187">
        <f>B37+'7'!G37</f>
        <v>6986</v>
      </c>
      <c r="H37" s="42">
        <v>11845</v>
      </c>
      <c r="I37" s="188">
        <v>9425</v>
      </c>
      <c r="J37" s="219">
        <f t="shared" si="2"/>
        <v>-0.41021528070916002</v>
      </c>
      <c r="K37" s="220">
        <f t="shared" si="3"/>
        <v>-0.25877984084880634</v>
      </c>
    </row>
    <row r="38" spans="1:11" x14ac:dyDescent="0.2">
      <c r="A38" s="139" t="s">
        <v>26</v>
      </c>
      <c r="B38" s="187">
        <v>1205</v>
      </c>
      <c r="C38" s="42">
        <v>700</v>
      </c>
      <c r="D38" s="188">
        <v>1214</v>
      </c>
      <c r="E38" s="219">
        <f t="shared" si="0"/>
        <v>0.72142857142857153</v>
      </c>
      <c r="F38" s="220">
        <f t="shared" si="1"/>
        <v>-7.4135090609555032E-3</v>
      </c>
      <c r="G38" s="187">
        <f>B38+'7'!G38</f>
        <v>15589</v>
      </c>
      <c r="H38" s="42">
        <v>17371</v>
      </c>
      <c r="I38" s="188">
        <v>15133</v>
      </c>
      <c r="J38" s="219">
        <f t="shared" si="2"/>
        <v>-0.10258476771630876</v>
      </c>
      <c r="K38" s="220">
        <f t="shared" si="3"/>
        <v>3.0132822308861495E-2</v>
      </c>
    </row>
    <row r="39" spans="1:11" x14ac:dyDescent="0.2">
      <c r="A39" s="139" t="s">
        <v>27</v>
      </c>
      <c r="B39" s="187">
        <v>551</v>
      </c>
      <c r="C39" s="42">
        <v>411</v>
      </c>
      <c r="D39" s="188">
        <v>633</v>
      </c>
      <c r="E39" s="219">
        <f t="shared" si="0"/>
        <v>0.34063260340632606</v>
      </c>
      <c r="F39" s="220">
        <f t="shared" si="1"/>
        <v>-0.12954186413902058</v>
      </c>
      <c r="G39" s="187">
        <f>B39+'7'!G39</f>
        <v>8241</v>
      </c>
      <c r="H39" s="42">
        <v>9239</v>
      </c>
      <c r="I39" s="188">
        <v>9580</v>
      </c>
      <c r="J39" s="219">
        <f t="shared" si="2"/>
        <v>-0.10802034852256737</v>
      </c>
      <c r="K39" s="220">
        <f t="shared" si="3"/>
        <v>-0.13977035490605427</v>
      </c>
    </row>
    <row r="40" spans="1:11" x14ac:dyDescent="0.2">
      <c r="A40" s="139" t="s">
        <v>28</v>
      </c>
      <c r="B40" s="187">
        <v>972</v>
      </c>
      <c r="C40" s="42">
        <v>610</v>
      </c>
      <c r="D40" s="188">
        <v>900</v>
      </c>
      <c r="E40" s="219">
        <f t="shared" si="0"/>
        <v>0.59344262295081962</v>
      </c>
      <c r="F40" s="220">
        <f t="shared" si="1"/>
        <v>8.0000000000000071E-2</v>
      </c>
      <c r="G40" s="187">
        <f>B40+'7'!G40</f>
        <v>12962</v>
      </c>
      <c r="H40" s="42">
        <v>16372</v>
      </c>
      <c r="I40" s="188">
        <v>12246</v>
      </c>
      <c r="J40" s="219">
        <f t="shared" si="2"/>
        <v>-0.20828243342291719</v>
      </c>
      <c r="K40" s="220">
        <f t="shared" si="3"/>
        <v>5.8468071206924765E-2</v>
      </c>
    </row>
    <row r="41" spans="1:11" x14ac:dyDescent="0.2">
      <c r="A41" s="139" t="s">
        <v>29</v>
      </c>
      <c r="B41" s="187">
        <v>17872</v>
      </c>
      <c r="C41" s="42">
        <v>13161</v>
      </c>
      <c r="D41" s="188">
        <v>16158.000000000002</v>
      </c>
      <c r="E41" s="219">
        <f t="shared" si="0"/>
        <v>0.35795152344046799</v>
      </c>
      <c r="F41" s="220">
        <f t="shared" si="1"/>
        <v>0.10607748483723212</v>
      </c>
      <c r="G41" s="187">
        <f>B41+'7'!G41</f>
        <v>118169</v>
      </c>
      <c r="H41" s="42">
        <v>112260</v>
      </c>
      <c r="I41" s="188">
        <v>116988</v>
      </c>
      <c r="J41" s="219">
        <f t="shared" si="2"/>
        <v>5.2636736148227392E-2</v>
      </c>
      <c r="K41" s="220">
        <f t="shared" si="3"/>
        <v>1.0095052484015543E-2</v>
      </c>
    </row>
    <row r="42" spans="1:11" x14ac:dyDescent="0.2">
      <c r="A42" s="139" t="s">
        <v>30</v>
      </c>
      <c r="B42" s="187">
        <v>564</v>
      </c>
      <c r="C42" s="42">
        <v>320</v>
      </c>
      <c r="D42" s="188">
        <v>510</v>
      </c>
      <c r="E42" s="219">
        <f t="shared" si="0"/>
        <v>0.76249999999999996</v>
      </c>
      <c r="F42" s="220">
        <f t="shared" si="1"/>
        <v>0.10588235294117654</v>
      </c>
      <c r="G42" s="187">
        <f>B42+'7'!G42</f>
        <v>5162</v>
      </c>
      <c r="H42" s="42">
        <v>5126</v>
      </c>
      <c r="I42" s="188">
        <v>4847</v>
      </c>
      <c r="J42" s="219">
        <f t="shared" si="2"/>
        <v>7.0230198985563597E-3</v>
      </c>
      <c r="K42" s="220">
        <f t="shared" si="3"/>
        <v>6.4988652774912392E-2</v>
      </c>
    </row>
    <row r="43" spans="1:11" x14ac:dyDescent="0.2">
      <c r="A43" s="139" t="s">
        <v>31</v>
      </c>
      <c r="B43" s="187">
        <v>2898</v>
      </c>
      <c r="C43" s="42">
        <v>1839</v>
      </c>
      <c r="D43" s="188">
        <v>2957</v>
      </c>
      <c r="E43" s="219">
        <f t="shared" si="0"/>
        <v>0.57585644371941269</v>
      </c>
      <c r="F43" s="220">
        <f t="shared" si="1"/>
        <v>-1.99526547176192E-2</v>
      </c>
      <c r="G43" s="187">
        <f>B43+'7'!G43</f>
        <v>32178</v>
      </c>
      <c r="H43" s="42">
        <v>36923</v>
      </c>
      <c r="I43" s="188">
        <v>34730</v>
      </c>
      <c r="J43" s="219">
        <f t="shared" si="2"/>
        <v>-0.12851068439725921</v>
      </c>
      <c r="K43" s="220">
        <f t="shared" si="3"/>
        <v>-7.3481140224589736E-2</v>
      </c>
    </row>
    <row r="44" spans="1:11" x14ac:dyDescent="0.2">
      <c r="A44" s="139" t="s">
        <v>32</v>
      </c>
      <c r="B44" s="187">
        <v>2524</v>
      </c>
      <c r="C44" s="42">
        <v>2115</v>
      </c>
      <c r="D44" s="188">
        <v>2689</v>
      </c>
      <c r="E44" s="219">
        <f t="shared" si="0"/>
        <v>0.19338061465721035</v>
      </c>
      <c r="F44" s="220">
        <f t="shared" si="1"/>
        <v>-6.1361100780959466E-2</v>
      </c>
      <c r="G44" s="187">
        <f>B44+'7'!G44</f>
        <v>21913</v>
      </c>
      <c r="H44" s="42">
        <v>22162</v>
      </c>
      <c r="I44" s="188">
        <v>21421</v>
      </c>
      <c r="J44" s="219">
        <f t="shared" si="2"/>
        <v>-1.1235448064254139E-2</v>
      </c>
      <c r="K44" s="220">
        <f t="shared" si="3"/>
        <v>2.2968115400775035E-2</v>
      </c>
    </row>
    <row r="45" spans="1:11" x14ac:dyDescent="0.2">
      <c r="A45" s="140" t="s">
        <v>33</v>
      </c>
      <c r="B45" s="187">
        <v>42816</v>
      </c>
      <c r="C45" s="42">
        <v>35438</v>
      </c>
      <c r="D45" s="188">
        <v>39119</v>
      </c>
      <c r="E45" s="219">
        <f t="shared" si="0"/>
        <v>0.20819459337434387</v>
      </c>
      <c r="F45" s="220">
        <f t="shared" si="1"/>
        <v>9.4506505790025397E-2</v>
      </c>
      <c r="G45" s="187">
        <f>B45+'7'!G45</f>
        <v>212815</v>
      </c>
      <c r="H45" s="42">
        <v>207258</v>
      </c>
      <c r="I45" s="188">
        <v>201849</v>
      </c>
      <c r="J45" s="219">
        <f t="shared" si="2"/>
        <v>2.6811992781943239E-2</v>
      </c>
      <c r="K45" s="220">
        <f t="shared" si="3"/>
        <v>5.4327740043299766E-2</v>
      </c>
    </row>
    <row r="46" spans="1:11" x14ac:dyDescent="0.2">
      <c r="A46" s="140" t="s">
        <v>34</v>
      </c>
      <c r="B46" s="187">
        <v>11128</v>
      </c>
      <c r="C46" s="42">
        <v>5781</v>
      </c>
      <c r="D46" s="188">
        <v>18899</v>
      </c>
      <c r="E46" s="219">
        <f t="shared" si="0"/>
        <v>0.92492648330738625</v>
      </c>
      <c r="F46" s="220">
        <f t="shared" si="1"/>
        <v>-0.4111857770252394</v>
      </c>
      <c r="G46" s="187">
        <f>B46+'7'!G46</f>
        <v>59950</v>
      </c>
      <c r="H46" s="42">
        <v>80592</v>
      </c>
      <c r="I46" s="188">
        <v>83485</v>
      </c>
      <c r="J46" s="219">
        <f t="shared" si="2"/>
        <v>-0.25612964065912247</v>
      </c>
      <c r="K46" s="220">
        <f t="shared" si="3"/>
        <v>-0.28190692938851292</v>
      </c>
    </row>
    <row r="47" spans="1:11" x14ac:dyDescent="0.2">
      <c r="A47" s="139" t="s">
        <v>35</v>
      </c>
      <c r="B47" s="187">
        <v>2677</v>
      </c>
      <c r="C47" s="42">
        <v>1523</v>
      </c>
      <c r="D47" s="188">
        <v>2573</v>
      </c>
      <c r="E47" s="219">
        <f t="shared" si="0"/>
        <v>0.757715036112935</v>
      </c>
      <c r="F47" s="220">
        <f t="shared" si="1"/>
        <v>4.0419743490089477E-2</v>
      </c>
      <c r="G47" s="187">
        <f>B47+'7'!G47</f>
        <v>25223</v>
      </c>
      <c r="H47" s="42">
        <v>25570</v>
      </c>
      <c r="I47" s="188">
        <v>23895</v>
      </c>
      <c r="J47" s="219">
        <f t="shared" si="2"/>
        <v>-1.3570590535784133E-2</v>
      </c>
      <c r="K47" s="220">
        <f t="shared" si="3"/>
        <v>5.5576480435237441E-2</v>
      </c>
    </row>
    <row r="48" spans="1:11" x14ac:dyDescent="0.2">
      <c r="A48" s="139" t="s">
        <v>36</v>
      </c>
      <c r="B48" s="187">
        <v>11369</v>
      </c>
      <c r="C48" s="42">
        <v>5213</v>
      </c>
      <c r="D48" s="188">
        <v>9860</v>
      </c>
      <c r="E48" s="219">
        <f t="shared" si="0"/>
        <v>1.1808939190485326</v>
      </c>
      <c r="F48" s="220">
        <f t="shared" si="1"/>
        <v>0.1530425963488844</v>
      </c>
      <c r="G48" s="187">
        <f>B48+'7'!G48</f>
        <v>101157</v>
      </c>
      <c r="H48" s="42">
        <v>116214</v>
      </c>
      <c r="I48" s="188">
        <v>98471</v>
      </c>
      <c r="J48" s="219">
        <f t="shared" si="2"/>
        <v>-0.12956270328876041</v>
      </c>
      <c r="K48" s="220">
        <f t="shared" si="3"/>
        <v>2.7277066344405965E-2</v>
      </c>
    </row>
    <row r="49" spans="1:11" x14ac:dyDescent="0.2">
      <c r="A49" s="139" t="s">
        <v>37</v>
      </c>
      <c r="B49" s="187">
        <v>1791</v>
      </c>
      <c r="C49" s="42">
        <v>1037</v>
      </c>
      <c r="D49" s="188">
        <v>1975</v>
      </c>
      <c r="E49" s="219">
        <f t="shared" si="0"/>
        <v>0.72709739633558335</v>
      </c>
      <c r="F49" s="220">
        <f t="shared" si="1"/>
        <v>-9.3164556962025302E-2</v>
      </c>
      <c r="G49" s="187">
        <f>B49+'7'!G49</f>
        <v>15619</v>
      </c>
      <c r="H49" s="42">
        <v>21085</v>
      </c>
      <c r="I49" s="188">
        <v>18232</v>
      </c>
      <c r="J49" s="219">
        <f t="shared" si="2"/>
        <v>-0.25923642399810287</v>
      </c>
      <c r="K49" s="220">
        <f t="shared" si="3"/>
        <v>-0.14331943835015359</v>
      </c>
    </row>
    <row r="50" spans="1:11" x14ac:dyDescent="0.2">
      <c r="A50" s="140" t="s">
        <v>38</v>
      </c>
      <c r="B50" s="187">
        <v>5292</v>
      </c>
      <c r="C50" s="42">
        <v>2755</v>
      </c>
      <c r="D50" s="188">
        <v>5428</v>
      </c>
      <c r="E50" s="219">
        <f t="shared" si="0"/>
        <v>0.92087114337568066</v>
      </c>
      <c r="F50" s="220">
        <f t="shared" si="1"/>
        <v>-2.5055268975681666E-2</v>
      </c>
      <c r="G50" s="187">
        <f>B50+'7'!G50</f>
        <v>29577</v>
      </c>
      <c r="H50" s="42">
        <v>34273</v>
      </c>
      <c r="I50" s="188">
        <v>31112</v>
      </c>
      <c r="J50" s="219">
        <f t="shared" si="2"/>
        <v>-0.13701747731450409</v>
      </c>
      <c r="K50" s="220">
        <f t="shared" si="3"/>
        <v>-4.9337876060683961E-2</v>
      </c>
    </row>
    <row r="51" spans="1:11" x14ac:dyDescent="0.2">
      <c r="A51" s="139" t="s">
        <v>39</v>
      </c>
      <c r="B51" s="187">
        <v>1005</v>
      </c>
      <c r="C51" s="42">
        <v>510</v>
      </c>
      <c r="D51" s="188">
        <v>1317</v>
      </c>
      <c r="E51" s="219">
        <f t="shared" si="0"/>
        <v>0.97058823529411775</v>
      </c>
      <c r="F51" s="220">
        <f t="shared" si="1"/>
        <v>-0.2369020501138952</v>
      </c>
      <c r="G51" s="187">
        <f>B51+'7'!G51</f>
        <v>5560</v>
      </c>
      <c r="H51" s="42">
        <v>5701</v>
      </c>
      <c r="I51" s="188">
        <v>6016</v>
      </c>
      <c r="J51" s="219">
        <f t="shared" si="2"/>
        <v>-2.4732503069636924E-2</v>
      </c>
      <c r="K51" s="220">
        <f t="shared" si="3"/>
        <v>-7.5797872340425565E-2</v>
      </c>
    </row>
    <row r="52" spans="1:11" x14ac:dyDescent="0.2">
      <c r="A52" s="139"/>
      <c r="B52" s="187"/>
      <c r="C52" s="42"/>
      <c r="D52" s="188"/>
      <c r="E52" s="219"/>
      <c r="F52" s="220"/>
      <c r="G52" s="187"/>
      <c r="H52" s="42"/>
      <c r="I52" s="188"/>
      <c r="J52" s="219"/>
      <c r="K52" s="220"/>
    </row>
    <row r="53" spans="1:11" x14ac:dyDescent="0.2">
      <c r="A53" s="139" t="s">
        <v>40</v>
      </c>
      <c r="B53" s="187">
        <f>SUM(B54:B60)</f>
        <v>29651</v>
      </c>
      <c r="C53" s="42">
        <v>29377</v>
      </c>
      <c r="D53" s="188">
        <v>40345</v>
      </c>
      <c r="E53" s="219">
        <f t="shared" si="0"/>
        <v>9.3270245430099319E-3</v>
      </c>
      <c r="F53" s="220">
        <f t="shared" si="1"/>
        <v>-0.26506382451357047</v>
      </c>
      <c r="G53" s="187">
        <f>B53+'7'!G53</f>
        <v>292698</v>
      </c>
      <c r="H53" s="42">
        <v>380831</v>
      </c>
      <c r="I53" s="188">
        <v>332302</v>
      </c>
      <c r="J53" s="219">
        <f t="shared" si="2"/>
        <v>-0.23142286210943963</v>
      </c>
      <c r="K53" s="220">
        <f t="shared" si="3"/>
        <v>-0.11918074522572841</v>
      </c>
    </row>
    <row r="54" spans="1:11" x14ac:dyDescent="0.2">
      <c r="A54" s="139" t="s">
        <v>41</v>
      </c>
      <c r="B54" s="187">
        <v>18607</v>
      </c>
      <c r="C54" s="42">
        <v>19681</v>
      </c>
      <c r="D54" s="188">
        <v>28809</v>
      </c>
      <c r="E54" s="219">
        <f t="shared" si="0"/>
        <v>-5.4570397845637886E-2</v>
      </c>
      <c r="F54" s="220">
        <f t="shared" si="1"/>
        <v>-0.35412544690895209</v>
      </c>
      <c r="G54" s="187">
        <f>B54+'7'!G54</f>
        <v>200817</v>
      </c>
      <c r="H54" s="42">
        <v>288003</v>
      </c>
      <c r="I54" s="188">
        <v>249054</v>
      </c>
      <c r="J54" s="219">
        <f t="shared" si="2"/>
        <v>-0.30272601327069515</v>
      </c>
      <c r="K54" s="220">
        <f t="shared" si="3"/>
        <v>-0.19368088848201592</v>
      </c>
    </row>
    <row r="55" spans="1:11" x14ac:dyDescent="0.2">
      <c r="A55" s="139" t="s">
        <v>42</v>
      </c>
      <c r="B55" s="187">
        <v>7692</v>
      </c>
      <c r="C55" s="42">
        <v>7284</v>
      </c>
      <c r="D55" s="188">
        <v>7932</v>
      </c>
      <c r="E55" s="219">
        <f t="shared" si="0"/>
        <v>5.6013179571663851E-2</v>
      </c>
      <c r="F55" s="220">
        <f t="shared" si="1"/>
        <v>-3.0257186081694365E-2</v>
      </c>
      <c r="G55" s="187">
        <f>B55+'7'!G55</f>
        <v>68693</v>
      </c>
      <c r="H55" s="42">
        <v>71041</v>
      </c>
      <c r="I55" s="188">
        <v>62770</v>
      </c>
      <c r="J55" s="219">
        <f t="shared" si="2"/>
        <v>-3.3051336552131882E-2</v>
      </c>
      <c r="K55" s="220">
        <f t="shared" si="3"/>
        <v>9.4360363230842736E-2</v>
      </c>
    </row>
    <row r="56" spans="1:11" x14ac:dyDescent="0.2">
      <c r="A56" s="139" t="s">
        <v>43</v>
      </c>
      <c r="B56" s="187">
        <v>1400</v>
      </c>
      <c r="C56" s="42">
        <v>1187</v>
      </c>
      <c r="D56" s="188">
        <v>1423</v>
      </c>
      <c r="E56" s="219">
        <f t="shared" si="0"/>
        <v>0.17944397641112042</v>
      </c>
      <c r="F56" s="220">
        <f t="shared" si="1"/>
        <v>-1.6163035839775075E-2</v>
      </c>
      <c r="G56" s="187">
        <f>B56+'7'!G56</f>
        <v>9646</v>
      </c>
      <c r="H56" s="42">
        <v>10744</v>
      </c>
      <c r="I56" s="188">
        <v>8651</v>
      </c>
      <c r="J56" s="219">
        <f t="shared" si="2"/>
        <v>-0.10219657483246458</v>
      </c>
      <c r="K56" s="220">
        <f t="shared" si="3"/>
        <v>0.11501560513235454</v>
      </c>
    </row>
    <row r="57" spans="1:11" x14ac:dyDescent="0.2">
      <c r="A57" s="139" t="s">
        <v>44</v>
      </c>
      <c r="B57" s="187">
        <v>728</v>
      </c>
      <c r="C57" s="42">
        <v>402</v>
      </c>
      <c r="D57" s="188">
        <v>488</v>
      </c>
      <c r="E57" s="219">
        <f t="shared" si="0"/>
        <v>0.81094527363184077</v>
      </c>
      <c r="F57" s="220">
        <f t="shared" si="1"/>
        <v>0.49180327868852469</v>
      </c>
      <c r="G57" s="187">
        <f>B57+'7'!G57</f>
        <v>4905</v>
      </c>
      <c r="H57" s="42">
        <v>2297</v>
      </c>
      <c r="I57" s="188">
        <v>2216</v>
      </c>
      <c r="J57" s="219">
        <f t="shared" si="2"/>
        <v>1.1353939921636917</v>
      </c>
      <c r="K57" s="220">
        <f t="shared" si="3"/>
        <v>1.2134476534296028</v>
      </c>
    </row>
    <row r="58" spans="1:11" x14ac:dyDescent="0.2">
      <c r="A58" s="139" t="s">
        <v>46</v>
      </c>
      <c r="B58" s="187">
        <v>501</v>
      </c>
      <c r="C58" s="42">
        <v>280</v>
      </c>
      <c r="D58" s="188">
        <v>366</v>
      </c>
      <c r="E58" s="219">
        <f t="shared" si="0"/>
        <v>0.78928571428571437</v>
      </c>
      <c r="F58" s="220">
        <f t="shared" si="1"/>
        <v>0.36885245901639352</v>
      </c>
      <c r="G58" s="187">
        <f>B58+'7'!G58</f>
        <v>2465</v>
      </c>
      <c r="H58" s="42">
        <v>2165</v>
      </c>
      <c r="I58" s="188">
        <v>2203</v>
      </c>
      <c r="J58" s="219">
        <f t="shared" si="2"/>
        <v>0.13856812933025409</v>
      </c>
      <c r="K58" s="220">
        <f t="shared" si="3"/>
        <v>0.11892873354516564</v>
      </c>
    </row>
    <row r="59" spans="1:11" x14ac:dyDescent="0.2">
      <c r="A59" s="141" t="s">
        <v>114</v>
      </c>
      <c r="B59" s="187">
        <v>645</v>
      </c>
      <c r="C59" s="42">
        <v>502</v>
      </c>
      <c r="D59" s="188">
        <v>1112</v>
      </c>
      <c r="E59" s="219">
        <f t="shared" si="0"/>
        <v>0.28486055776892427</v>
      </c>
      <c r="F59" s="220">
        <f t="shared" si="1"/>
        <v>-0.41996402877697847</v>
      </c>
      <c r="G59" s="187">
        <f>B59+'7'!G59</f>
        <v>5363</v>
      </c>
      <c r="H59" s="42">
        <v>5610</v>
      </c>
      <c r="I59" s="188">
        <v>6266</v>
      </c>
      <c r="J59" s="219">
        <f t="shared" si="2"/>
        <v>-4.402852049910877E-2</v>
      </c>
      <c r="K59" s="220">
        <f t="shared" si="3"/>
        <v>-0.1441110756463454</v>
      </c>
    </row>
    <row r="60" spans="1:11" x14ac:dyDescent="0.2">
      <c r="A60" s="139" t="s">
        <v>49</v>
      </c>
      <c r="B60" s="187">
        <v>78</v>
      </c>
      <c r="C60" s="42">
        <v>41</v>
      </c>
      <c r="D60" s="188">
        <v>215</v>
      </c>
      <c r="E60" s="219">
        <f t="shared" si="0"/>
        <v>0.90243902439024382</v>
      </c>
      <c r="F60" s="220">
        <f t="shared" si="1"/>
        <v>-0.63720930232558137</v>
      </c>
      <c r="G60" s="187">
        <f>B60+'7'!G60</f>
        <v>809</v>
      </c>
      <c r="H60" s="42">
        <v>971</v>
      </c>
      <c r="I60" s="188">
        <v>1142</v>
      </c>
      <c r="J60" s="219">
        <f t="shared" si="2"/>
        <v>-0.16683831101956748</v>
      </c>
      <c r="K60" s="220">
        <f t="shared" si="3"/>
        <v>-0.29159369527145362</v>
      </c>
    </row>
    <row r="61" spans="1:11" x14ac:dyDescent="0.2">
      <c r="A61" s="141"/>
      <c r="B61" s="187"/>
      <c r="C61" s="42"/>
      <c r="D61" s="188"/>
      <c r="E61" s="219"/>
      <c r="F61" s="220"/>
      <c r="G61" s="187"/>
      <c r="H61" s="42"/>
      <c r="I61" s="188"/>
      <c r="J61" s="219"/>
      <c r="K61" s="220"/>
    </row>
    <row r="62" spans="1:11" x14ac:dyDescent="0.2">
      <c r="A62" s="139" t="s">
        <v>47</v>
      </c>
      <c r="B62" s="187">
        <v>808</v>
      </c>
      <c r="C62" s="42">
        <v>471</v>
      </c>
      <c r="D62" s="188">
        <v>354</v>
      </c>
      <c r="E62" s="219">
        <f t="shared" si="0"/>
        <v>0.7154989384288748</v>
      </c>
      <c r="F62" s="220">
        <f t="shared" si="1"/>
        <v>1.2824858757062145</v>
      </c>
      <c r="G62" s="187">
        <f>B62+'7'!G62</f>
        <v>6364</v>
      </c>
      <c r="H62" s="42">
        <v>5865</v>
      </c>
      <c r="I62" s="188">
        <v>2866</v>
      </c>
      <c r="J62" s="219">
        <f t="shared" si="2"/>
        <v>8.5080988917306088E-2</v>
      </c>
      <c r="K62" s="220">
        <f t="shared" si="3"/>
        <v>1.2205163991625958</v>
      </c>
    </row>
    <row r="63" spans="1:11" x14ac:dyDescent="0.2">
      <c r="A63" s="139" t="s">
        <v>48</v>
      </c>
      <c r="B63" s="187">
        <v>165</v>
      </c>
      <c r="C63" s="42">
        <v>85</v>
      </c>
      <c r="D63" s="188">
        <v>110</v>
      </c>
      <c r="E63" s="219">
        <f t="shared" si="0"/>
        <v>0.94117647058823528</v>
      </c>
      <c r="F63" s="220">
        <f t="shared" si="1"/>
        <v>0.5</v>
      </c>
      <c r="G63" s="187">
        <f>B63+'7'!G63</f>
        <v>1655</v>
      </c>
      <c r="H63" s="42">
        <v>2496</v>
      </c>
      <c r="I63" s="188">
        <v>1412</v>
      </c>
      <c r="J63" s="219">
        <f t="shared" si="2"/>
        <v>-0.33693910256410253</v>
      </c>
      <c r="K63" s="220">
        <f t="shared" si="3"/>
        <v>0.17209631728045327</v>
      </c>
    </row>
    <row r="64" spans="1:11" x14ac:dyDescent="0.2">
      <c r="A64" s="139" t="s">
        <v>45</v>
      </c>
      <c r="B64" s="187">
        <v>301</v>
      </c>
      <c r="C64" s="42">
        <v>241</v>
      </c>
      <c r="D64" s="188">
        <v>269</v>
      </c>
      <c r="E64" s="219">
        <f t="shared" si="0"/>
        <v>0.24896265560165975</v>
      </c>
      <c r="F64" s="220">
        <f t="shared" si="1"/>
        <v>0.11895910780669139</v>
      </c>
      <c r="G64" s="187">
        <f>B64+'7'!G64</f>
        <v>5281</v>
      </c>
      <c r="H64" s="42">
        <v>7147</v>
      </c>
      <c r="I64" s="188">
        <v>3003</v>
      </c>
      <c r="J64" s="219">
        <f t="shared" si="2"/>
        <v>-0.26108856863019447</v>
      </c>
      <c r="K64" s="220">
        <f t="shared" si="3"/>
        <v>0.75857475857475865</v>
      </c>
    </row>
    <row r="65" spans="1:11" x14ac:dyDescent="0.2">
      <c r="A65" s="139" t="s">
        <v>50</v>
      </c>
      <c r="B65" s="187">
        <v>246</v>
      </c>
      <c r="C65" s="42">
        <v>182</v>
      </c>
      <c r="D65" s="188">
        <v>327</v>
      </c>
      <c r="E65" s="219">
        <f t="shared" si="0"/>
        <v>0.35164835164835173</v>
      </c>
      <c r="F65" s="220">
        <f t="shared" si="1"/>
        <v>-0.24770642201834858</v>
      </c>
      <c r="G65" s="187">
        <f>B65+'7'!G65</f>
        <v>3079</v>
      </c>
      <c r="H65" s="42">
        <v>3261</v>
      </c>
      <c r="I65" s="188">
        <v>2845</v>
      </c>
      <c r="J65" s="219">
        <f t="shared" si="2"/>
        <v>-5.5811100889297749E-2</v>
      </c>
      <c r="K65" s="220">
        <f t="shared" si="3"/>
        <v>8.2249560632688956E-2</v>
      </c>
    </row>
    <row r="66" spans="1:11" x14ac:dyDescent="0.2">
      <c r="A66" s="141"/>
      <c r="B66" s="187"/>
      <c r="C66" s="42"/>
      <c r="D66" s="188"/>
      <c r="E66" s="219"/>
      <c r="F66" s="220"/>
      <c r="G66" s="187"/>
      <c r="H66" s="42"/>
      <c r="I66" s="188"/>
      <c r="J66" s="219"/>
      <c r="K66" s="220"/>
    </row>
    <row r="67" spans="1:11" x14ac:dyDescent="0.2">
      <c r="A67" s="139" t="s">
        <v>51</v>
      </c>
      <c r="B67" s="187">
        <v>2393</v>
      </c>
      <c r="C67" s="42">
        <v>1620</v>
      </c>
      <c r="D67" s="188">
        <v>3363</v>
      </c>
      <c r="E67" s="219">
        <f t="shared" si="0"/>
        <v>0.47716049382716053</v>
      </c>
      <c r="F67" s="220">
        <f t="shared" si="1"/>
        <v>-0.28843294677371389</v>
      </c>
      <c r="G67" s="187">
        <f>B67+'7'!G67</f>
        <v>39626</v>
      </c>
      <c r="H67" s="42">
        <v>48498</v>
      </c>
      <c r="I67" s="188">
        <v>43674</v>
      </c>
      <c r="J67" s="219">
        <f t="shared" si="2"/>
        <v>-0.1829353787785063</v>
      </c>
      <c r="K67" s="220">
        <f t="shared" si="3"/>
        <v>-9.2686724366900175E-2</v>
      </c>
    </row>
    <row r="68" spans="1:11" x14ac:dyDescent="0.2">
      <c r="A68" s="139" t="s">
        <v>52</v>
      </c>
      <c r="B68" s="187">
        <v>826</v>
      </c>
      <c r="C68" s="42">
        <v>585</v>
      </c>
      <c r="D68" s="188">
        <v>816</v>
      </c>
      <c r="E68" s="219">
        <f t="shared" si="0"/>
        <v>0.41196581196581206</v>
      </c>
      <c r="F68" s="220">
        <f t="shared" si="1"/>
        <v>1.225490196078427E-2</v>
      </c>
      <c r="G68" s="187">
        <f>B68+'7'!G68</f>
        <v>10346</v>
      </c>
      <c r="H68" s="42">
        <v>11470</v>
      </c>
      <c r="I68" s="188">
        <v>8806</v>
      </c>
      <c r="J68" s="219">
        <f t="shared" si="2"/>
        <v>-9.7994768962510914E-2</v>
      </c>
      <c r="K68" s="220">
        <f t="shared" si="3"/>
        <v>0.17488076311605716</v>
      </c>
    </row>
    <row r="69" spans="1:11" x14ac:dyDescent="0.2">
      <c r="A69" s="139" t="s">
        <v>105</v>
      </c>
      <c r="B69" s="187">
        <v>75</v>
      </c>
      <c r="C69" s="42">
        <v>47</v>
      </c>
      <c r="D69" s="188">
        <v>96</v>
      </c>
      <c r="E69" s="219">
        <f t="shared" si="0"/>
        <v>0.5957446808510638</v>
      </c>
      <c r="F69" s="220">
        <f t="shared" si="1"/>
        <v>-0.21875</v>
      </c>
      <c r="G69" s="187">
        <f>B69+'7'!G69</f>
        <v>1936</v>
      </c>
      <c r="H69" s="42">
        <v>1663</v>
      </c>
      <c r="I69" s="188">
        <v>1285</v>
      </c>
      <c r="J69" s="219">
        <f t="shared" si="2"/>
        <v>0.16416115453998792</v>
      </c>
      <c r="K69" s="220">
        <f t="shared" si="3"/>
        <v>0.50661478599221788</v>
      </c>
    </row>
    <row r="70" spans="1:11" x14ac:dyDescent="0.2">
      <c r="A70" s="139" t="s">
        <v>53</v>
      </c>
      <c r="B70" s="187">
        <v>180</v>
      </c>
      <c r="C70" s="42">
        <v>114</v>
      </c>
      <c r="D70" s="188">
        <v>183</v>
      </c>
      <c r="E70" s="219">
        <f t="shared" ref="E70:E96" si="4">B70/C70-1</f>
        <v>0.57894736842105265</v>
      </c>
      <c r="F70" s="220">
        <f t="shared" ref="F70:F96" si="5">B70/D70-1</f>
        <v>-1.6393442622950838E-2</v>
      </c>
      <c r="G70" s="187">
        <f>B70+'7'!G70</f>
        <v>1594</v>
      </c>
      <c r="H70" s="42">
        <v>3169</v>
      </c>
      <c r="I70" s="188">
        <v>2706</v>
      </c>
      <c r="J70" s="219">
        <f t="shared" ref="J70:J96" si="6">G70/H70-1</f>
        <v>-0.49700220889870617</v>
      </c>
      <c r="K70" s="220">
        <f t="shared" ref="K70:K96" si="7">G70/I70-1</f>
        <v>-0.41093865484109382</v>
      </c>
    </row>
    <row r="71" spans="1:11" x14ac:dyDescent="0.2">
      <c r="A71" s="139" t="s">
        <v>108</v>
      </c>
      <c r="B71" s="187">
        <v>296</v>
      </c>
      <c r="C71" s="42">
        <v>186</v>
      </c>
      <c r="D71" s="188">
        <v>292</v>
      </c>
      <c r="E71" s="219">
        <f t="shared" si="4"/>
        <v>0.59139784946236551</v>
      </c>
      <c r="F71" s="220">
        <f t="shared" si="5"/>
        <v>1.3698630136986356E-2</v>
      </c>
      <c r="G71" s="187">
        <f>B71+'7'!G71</f>
        <v>3347</v>
      </c>
      <c r="H71" s="42">
        <v>3417</v>
      </c>
      <c r="I71" s="188">
        <v>2669</v>
      </c>
      <c r="J71" s="219">
        <f t="shared" si="6"/>
        <v>-2.0485806262803608E-2</v>
      </c>
      <c r="K71" s="220">
        <f t="shared" si="7"/>
        <v>0.25402772573997745</v>
      </c>
    </row>
    <row r="72" spans="1:11" x14ac:dyDescent="0.2">
      <c r="A72" s="139" t="s">
        <v>54</v>
      </c>
      <c r="B72" s="187">
        <v>3805</v>
      </c>
      <c r="C72" s="42">
        <v>2290</v>
      </c>
      <c r="D72" s="188">
        <v>2978</v>
      </c>
      <c r="E72" s="219">
        <f t="shared" si="4"/>
        <v>0.66157205240174677</v>
      </c>
      <c r="F72" s="220">
        <f t="shared" si="5"/>
        <v>0.27770315648085964</v>
      </c>
      <c r="G72" s="187">
        <f>B72+'7'!G72</f>
        <v>26330</v>
      </c>
      <c r="H72" s="42">
        <v>30509</v>
      </c>
      <c r="I72" s="188">
        <v>21729</v>
      </c>
      <c r="J72" s="219">
        <f t="shared" si="6"/>
        <v>-0.13697597430266484</v>
      </c>
      <c r="K72" s="220">
        <f t="shared" si="7"/>
        <v>0.21174467301762623</v>
      </c>
    </row>
    <row r="73" spans="1:11" x14ac:dyDescent="0.2">
      <c r="A73" s="139" t="s">
        <v>55</v>
      </c>
      <c r="B73" s="187">
        <v>412</v>
      </c>
      <c r="C73" s="42">
        <v>273</v>
      </c>
      <c r="D73" s="188">
        <v>391</v>
      </c>
      <c r="E73" s="219">
        <f t="shared" si="4"/>
        <v>0.50915750915750912</v>
      </c>
      <c r="F73" s="220">
        <f t="shared" si="5"/>
        <v>5.3708439897698135E-2</v>
      </c>
      <c r="G73" s="187">
        <f>B73+'7'!G73</f>
        <v>5545</v>
      </c>
      <c r="H73" s="42">
        <v>5510</v>
      </c>
      <c r="I73" s="188">
        <v>3830</v>
      </c>
      <c r="J73" s="219">
        <f t="shared" si="6"/>
        <v>6.3520871143376567E-3</v>
      </c>
      <c r="K73" s="220">
        <f t="shared" si="7"/>
        <v>0.4477806788511749</v>
      </c>
    </row>
    <row r="74" spans="1:11" x14ac:dyDescent="0.2">
      <c r="A74" s="139" t="s">
        <v>56</v>
      </c>
      <c r="B74" s="187">
        <v>1024</v>
      </c>
      <c r="C74" s="42">
        <v>348</v>
      </c>
      <c r="D74" s="188">
        <v>530</v>
      </c>
      <c r="E74" s="219">
        <f t="shared" si="4"/>
        <v>1.9425287356321839</v>
      </c>
      <c r="F74" s="220">
        <f t="shared" si="5"/>
        <v>0.93207547169811322</v>
      </c>
      <c r="G74" s="187">
        <f>B74+'7'!G74</f>
        <v>8855</v>
      </c>
      <c r="H74" s="42">
        <v>12080</v>
      </c>
      <c r="I74" s="188">
        <v>8857</v>
      </c>
      <c r="J74" s="219">
        <f t="shared" si="6"/>
        <v>-0.26697019867549665</v>
      </c>
      <c r="K74" s="220">
        <f t="shared" si="7"/>
        <v>-2.2581009371114291E-4</v>
      </c>
    </row>
    <row r="75" spans="1:11" x14ac:dyDescent="0.2">
      <c r="A75" s="139" t="s">
        <v>57</v>
      </c>
      <c r="B75" s="187">
        <v>277</v>
      </c>
      <c r="C75" s="42">
        <v>147</v>
      </c>
      <c r="D75" s="188">
        <v>292</v>
      </c>
      <c r="E75" s="219">
        <f t="shared" si="4"/>
        <v>0.88435374149659873</v>
      </c>
      <c r="F75" s="220">
        <f t="shared" si="5"/>
        <v>-5.1369863013698613E-2</v>
      </c>
      <c r="G75" s="187">
        <f>B75+'7'!G75</f>
        <v>5527</v>
      </c>
      <c r="H75" s="42">
        <v>7732</v>
      </c>
      <c r="I75" s="188">
        <v>5617</v>
      </c>
      <c r="J75" s="219">
        <f t="shared" si="6"/>
        <v>-0.28517847904811178</v>
      </c>
      <c r="K75" s="220">
        <f t="shared" si="7"/>
        <v>-1.6022787965105922E-2</v>
      </c>
    </row>
    <row r="76" spans="1:11" x14ac:dyDescent="0.2">
      <c r="A76" s="139" t="s">
        <v>58</v>
      </c>
      <c r="B76" s="187">
        <v>1283</v>
      </c>
      <c r="C76" s="42">
        <v>971</v>
      </c>
      <c r="D76" s="188">
        <v>1727</v>
      </c>
      <c r="E76" s="219">
        <f t="shared" si="4"/>
        <v>0.32131822863027804</v>
      </c>
      <c r="F76" s="220">
        <f t="shared" si="5"/>
        <v>-0.25709322524609146</v>
      </c>
      <c r="G76" s="187">
        <f>B76+'7'!G76</f>
        <v>11053</v>
      </c>
      <c r="H76" s="42">
        <v>12563</v>
      </c>
      <c r="I76" s="188">
        <v>12795</v>
      </c>
      <c r="J76" s="219">
        <f t="shared" si="6"/>
        <v>-0.12019422112552736</v>
      </c>
      <c r="K76" s="220">
        <f t="shared" si="7"/>
        <v>-0.13614693239546694</v>
      </c>
    </row>
    <row r="77" spans="1:11" x14ac:dyDescent="0.2">
      <c r="A77" s="139" t="s">
        <v>59</v>
      </c>
      <c r="B77" s="187">
        <f>241+103</f>
        <v>344</v>
      </c>
      <c r="C77" s="42">
        <v>173</v>
      </c>
      <c r="D77" s="188">
        <v>317</v>
      </c>
      <c r="E77" s="219">
        <f t="shared" si="4"/>
        <v>0.9884393063583814</v>
      </c>
      <c r="F77" s="220">
        <f t="shared" si="5"/>
        <v>8.5173501577286981E-2</v>
      </c>
      <c r="G77" s="187">
        <f>B77+'7'!G77</f>
        <v>2702</v>
      </c>
      <c r="H77" s="42">
        <v>3454</v>
      </c>
      <c r="I77" s="188">
        <v>3199</v>
      </c>
      <c r="J77" s="219">
        <f t="shared" si="6"/>
        <v>-0.21771858714533876</v>
      </c>
      <c r="K77" s="220">
        <f t="shared" si="7"/>
        <v>-0.15536105032822756</v>
      </c>
    </row>
    <row r="78" spans="1:11" x14ac:dyDescent="0.2">
      <c r="A78" s="139"/>
      <c r="B78" s="187"/>
      <c r="C78" s="42"/>
      <c r="D78" s="188"/>
      <c r="E78" s="219"/>
      <c r="F78" s="220"/>
      <c r="G78" s="187"/>
      <c r="H78" s="42"/>
      <c r="I78" s="188"/>
      <c r="J78" s="219"/>
      <c r="K78" s="220"/>
    </row>
    <row r="79" spans="1:11" x14ac:dyDescent="0.2">
      <c r="A79" s="140" t="s">
        <v>60</v>
      </c>
      <c r="B79" s="187">
        <f>SUM(B80:B83)</f>
        <v>64033</v>
      </c>
      <c r="C79" s="42">
        <v>40611</v>
      </c>
      <c r="D79" s="188">
        <v>59520</v>
      </c>
      <c r="E79" s="219">
        <f t="shared" si="4"/>
        <v>0.57674029203910271</v>
      </c>
      <c r="F79" s="220">
        <f t="shared" si="5"/>
        <v>7.5823252688172138E-2</v>
      </c>
      <c r="G79" s="187">
        <f>B79+'7'!G79</f>
        <v>553061</v>
      </c>
      <c r="H79" s="42">
        <v>554035</v>
      </c>
      <c r="I79" s="188">
        <v>537946</v>
      </c>
      <c r="J79" s="219">
        <f t="shared" si="6"/>
        <v>-1.7580116779626342E-3</v>
      </c>
      <c r="K79" s="220">
        <f t="shared" si="7"/>
        <v>2.8097615745818372E-2</v>
      </c>
    </row>
    <row r="80" spans="1:11" x14ac:dyDescent="0.2">
      <c r="A80" s="140" t="s">
        <v>61</v>
      </c>
      <c r="B80" s="187">
        <v>51016</v>
      </c>
      <c r="C80" s="42">
        <v>31870</v>
      </c>
      <c r="D80" s="188">
        <v>45589</v>
      </c>
      <c r="E80" s="219">
        <f t="shared" si="4"/>
        <v>0.60075305930342005</v>
      </c>
      <c r="F80" s="220">
        <f t="shared" si="5"/>
        <v>0.11904187413630485</v>
      </c>
      <c r="G80" s="187">
        <f>B80+'7'!G80</f>
        <v>426954</v>
      </c>
      <c r="H80" s="42">
        <v>425696</v>
      </c>
      <c r="I80" s="188">
        <v>407135</v>
      </c>
      <c r="J80" s="219">
        <f t="shared" si="6"/>
        <v>2.9551604901150164E-3</v>
      </c>
      <c r="K80" s="220">
        <f t="shared" si="7"/>
        <v>4.867918503690416E-2</v>
      </c>
    </row>
    <row r="81" spans="1:11" x14ac:dyDescent="0.2">
      <c r="A81" s="140" t="s">
        <v>62</v>
      </c>
      <c r="B81" s="187">
        <v>5397</v>
      </c>
      <c r="C81" s="42">
        <v>3384</v>
      </c>
      <c r="D81" s="188">
        <v>5620</v>
      </c>
      <c r="E81" s="219">
        <f t="shared" si="4"/>
        <v>0.59485815602836878</v>
      </c>
      <c r="F81" s="220">
        <f t="shared" si="5"/>
        <v>-3.9679715302491148E-2</v>
      </c>
      <c r="G81" s="187">
        <f>B81+'7'!G81</f>
        <v>43587</v>
      </c>
      <c r="H81" s="42">
        <v>43437</v>
      </c>
      <c r="I81" s="188">
        <v>43480</v>
      </c>
      <c r="J81" s="219">
        <f t="shared" si="6"/>
        <v>3.4532771600248591E-3</v>
      </c>
      <c r="K81" s="220">
        <f t="shared" si="7"/>
        <v>2.4609015639374121E-3</v>
      </c>
    </row>
    <row r="82" spans="1:11" x14ac:dyDescent="0.2">
      <c r="A82" s="139" t="s">
        <v>63</v>
      </c>
      <c r="B82" s="187">
        <v>1579</v>
      </c>
      <c r="C82" s="42">
        <v>1053</v>
      </c>
      <c r="D82" s="188">
        <v>1274</v>
      </c>
      <c r="E82" s="219">
        <f t="shared" si="4"/>
        <v>0.49952516619183296</v>
      </c>
      <c r="F82" s="220">
        <f t="shared" si="5"/>
        <v>0.23940345368916804</v>
      </c>
      <c r="G82" s="187">
        <f>B82+'7'!G82</f>
        <v>14472</v>
      </c>
      <c r="H82" s="42">
        <v>13886</v>
      </c>
      <c r="I82" s="188">
        <v>13242</v>
      </c>
      <c r="J82" s="219">
        <f t="shared" si="6"/>
        <v>4.2200777761774555E-2</v>
      </c>
      <c r="K82" s="220">
        <f t="shared" si="7"/>
        <v>9.2886270956048955E-2</v>
      </c>
    </row>
    <row r="83" spans="1:11" x14ac:dyDescent="0.2">
      <c r="A83" s="140" t="s">
        <v>64</v>
      </c>
      <c r="B83" s="187">
        <v>6041</v>
      </c>
      <c r="C83" s="42">
        <v>4304</v>
      </c>
      <c r="D83" s="188">
        <v>7037</v>
      </c>
      <c r="E83" s="219">
        <f t="shared" si="4"/>
        <v>0.40357806691449816</v>
      </c>
      <c r="F83" s="220">
        <f t="shared" si="5"/>
        <v>-0.1415375870399318</v>
      </c>
      <c r="G83" s="187">
        <f>B83+'7'!G83</f>
        <v>68048</v>
      </c>
      <c r="H83" s="42">
        <v>71016</v>
      </c>
      <c r="I83" s="188">
        <v>74089</v>
      </c>
      <c r="J83" s="219">
        <f t="shared" si="6"/>
        <v>-4.1793398670722071E-2</v>
      </c>
      <c r="K83" s="220">
        <f t="shared" si="7"/>
        <v>-8.1537070280338519E-2</v>
      </c>
    </row>
    <row r="84" spans="1:11" x14ac:dyDescent="0.2">
      <c r="A84" s="139" t="s">
        <v>65</v>
      </c>
      <c r="B84" s="187">
        <v>176</v>
      </c>
      <c r="C84" s="42">
        <v>114</v>
      </c>
      <c r="D84" s="188">
        <v>197</v>
      </c>
      <c r="E84" s="219">
        <f t="shared" si="4"/>
        <v>0.54385964912280693</v>
      </c>
      <c r="F84" s="220">
        <f t="shared" si="5"/>
        <v>-0.10659898477157359</v>
      </c>
      <c r="G84" s="187">
        <f>B84+'7'!G84</f>
        <v>2149</v>
      </c>
      <c r="H84" s="42">
        <v>2004</v>
      </c>
      <c r="I84" s="188">
        <v>1833</v>
      </c>
      <c r="J84" s="219">
        <f t="shared" si="6"/>
        <v>7.2355289421157654E-2</v>
      </c>
      <c r="K84" s="220">
        <f t="shared" si="7"/>
        <v>0.17239498090561911</v>
      </c>
    </row>
    <row r="85" spans="1:11" x14ac:dyDescent="0.2">
      <c r="A85" s="140" t="s">
        <v>66</v>
      </c>
      <c r="B85" s="187">
        <v>1757</v>
      </c>
      <c r="C85" s="42">
        <v>957</v>
      </c>
      <c r="D85" s="188">
        <v>1587</v>
      </c>
      <c r="E85" s="219">
        <f t="shared" si="4"/>
        <v>0.8359456635318705</v>
      </c>
      <c r="F85" s="220">
        <f t="shared" si="5"/>
        <v>0.1071203528670448</v>
      </c>
      <c r="G85" s="187">
        <f>B85+'7'!G85</f>
        <v>17020</v>
      </c>
      <c r="H85" s="42">
        <v>17174</v>
      </c>
      <c r="I85" s="188">
        <v>17266</v>
      </c>
      <c r="J85" s="219">
        <f t="shared" si="6"/>
        <v>-8.9670432048445381E-3</v>
      </c>
      <c r="K85" s="220">
        <f t="shared" si="7"/>
        <v>-1.4247654349588745E-2</v>
      </c>
    </row>
    <row r="86" spans="1:11" x14ac:dyDescent="0.2">
      <c r="A86" s="139" t="s">
        <v>67</v>
      </c>
      <c r="B86" s="187">
        <v>1823</v>
      </c>
      <c r="C86" s="42">
        <v>1837</v>
      </c>
      <c r="D86" s="188">
        <v>2972</v>
      </c>
      <c r="E86" s="219">
        <f t="shared" si="4"/>
        <v>-7.6211213935765132E-3</v>
      </c>
      <c r="F86" s="220">
        <f t="shared" si="5"/>
        <v>-0.38660834454912518</v>
      </c>
      <c r="G86" s="187">
        <f>B86+'7'!G86</f>
        <v>28153</v>
      </c>
      <c r="H86" s="42">
        <v>30003</v>
      </c>
      <c r="I86" s="188">
        <v>32150</v>
      </c>
      <c r="J86" s="219">
        <f t="shared" si="6"/>
        <v>-6.1660500616604996E-2</v>
      </c>
      <c r="K86" s="220">
        <f t="shared" si="7"/>
        <v>-0.12432348367029544</v>
      </c>
    </row>
    <row r="87" spans="1:11" x14ac:dyDescent="0.2">
      <c r="A87" s="139" t="s">
        <v>68</v>
      </c>
      <c r="B87" s="187">
        <v>407</v>
      </c>
      <c r="C87" s="42">
        <v>178</v>
      </c>
      <c r="D87" s="188">
        <v>301</v>
      </c>
      <c r="E87" s="219">
        <f t="shared" si="4"/>
        <v>1.2865168539325844</v>
      </c>
      <c r="F87" s="220">
        <f t="shared" si="5"/>
        <v>0.35215946843853829</v>
      </c>
      <c r="G87" s="187">
        <f>B87+'7'!G87</f>
        <v>3855</v>
      </c>
      <c r="H87" s="42">
        <v>3831</v>
      </c>
      <c r="I87" s="188">
        <v>3938</v>
      </c>
      <c r="J87" s="219">
        <f t="shared" si="6"/>
        <v>6.2646828504306917E-3</v>
      </c>
      <c r="K87" s="220">
        <f t="shared" si="7"/>
        <v>-2.1076688674454003E-2</v>
      </c>
    </row>
    <row r="88" spans="1:11" x14ac:dyDescent="0.2">
      <c r="A88" s="139" t="s">
        <v>69</v>
      </c>
      <c r="B88" s="187">
        <v>620</v>
      </c>
      <c r="C88" s="42">
        <v>394</v>
      </c>
      <c r="D88" s="188">
        <v>485</v>
      </c>
      <c r="E88" s="219">
        <f t="shared" si="4"/>
        <v>0.57360406091370564</v>
      </c>
      <c r="F88" s="220">
        <f t="shared" si="5"/>
        <v>0.27835051546391743</v>
      </c>
      <c r="G88" s="187">
        <f>B88+'7'!G88</f>
        <v>5152</v>
      </c>
      <c r="H88" s="42">
        <v>5603</v>
      </c>
      <c r="I88" s="188">
        <v>5866</v>
      </c>
      <c r="J88" s="219">
        <f t="shared" si="6"/>
        <v>-8.0492593253614131E-2</v>
      </c>
      <c r="K88" s="220">
        <f t="shared" si="7"/>
        <v>-0.12171837708830546</v>
      </c>
    </row>
    <row r="89" spans="1:11" x14ac:dyDescent="0.2">
      <c r="A89" s="139" t="s">
        <v>70</v>
      </c>
      <c r="B89" s="187">
        <v>189</v>
      </c>
      <c r="C89" s="42">
        <v>111</v>
      </c>
      <c r="D89" s="188">
        <v>329</v>
      </c>
      <c r="E89" s="219">
        <f t="shared" si="4"/>
        <v>0.70270270270270263</v>
      </c>
      <c r="F89" s="220">
        <f t="shared" si="5"/>
        <v>-0.42553191489361697</v>
      </c>
      <c r="G89" s="187">
        <f>B89+'7'!G89</f>
        <v>945</v>
      </c>
      <c r="H89" s="42">
        <v>1448</v>
      </c>
      <c r="I89" s="188">
        <v>1930</v>
      </c>
      <c r="J89" s="219">
        <f t="shared" si="6"/>
        <v>-0.34737569060773477</v>
      </c>
      <c r="K89" s="220">
        <f t="shared" si="7"/>
        <v>-0.51036269430051817</v>
      </c>
    </row>
    <row r="90" spans="1:11" x14ac:dyDescent="0.2">
      <c r="A90" s="139"/>
      <c r="B90" s="187"/>
      <c r="C90" s="42"/>
      <c r="D90" s="188"/>
      <c r="E90" s="219"/>
      <c r="F90" s="220"/>
      <c r="G90" s="187"/>
      <c r="H90" s="42"/>
      <c r="I90" s="188"/>
      <c r="J90" s="219"/>
      <c r="K90" s="220"/>
    </row>
    <row r="91" spans="1:11" x14ac:dyDescent="0.2">
      <c r="A91" s="139" t="s">
        <v>71</v>
      </c>
      <c r="B91" s="187">
        <f>SUM(B92:B94)</f>
        <v>2581</v>
      </c>
      <c r="C91" s="42">
        <v>1362</v>
      </c>
      <c r="D91" s="188">
        <v>2618</v>
      </c>
      <c r="E91" s="219">
        <f t="shared" si="4"/>
        <v>0.89500734214390598</v>
      </c>
      <c r="F91" s="220">
        <f t="shared" si="5"/>
        <v>-1.4132925897631821E-2</v>
      </c>
      <c r="G91" s="187">
        <f>B91+'7'!G91</f>
        <v>21502</v>
      </c>
      <c r="H91" s="42">
        <v>23335</v>
      </c>
      <c r="I91" s="188">
        <v>23609</v>
      </c>
      <c r="J91" s="219">
        <f t="shared" si="6"/>
        <v>-7.855153203342613E-2</v>
      </c>
      <c r="K91" s="220">
        <f t="shared" si="7"/>
        <v>-8.924562666779623E-2</v>
      </c>
    </row>
    <row r="92" spans="1:11" x14ac:dyDescent="0.2">
      <c r="A92" s="139" t="s">
        <v>72</v>
      </c>
      <c r="B92" s="187">
        <v>1881</v>
      </c>
      <c r="C92" s="42">
        <v>1178</v>
      </c>
      <c r="D92" s="188">
        <v>2232</v>
      </c>
      <c r="E92" s="219">
        <f t="shared" si="4"/>
        <v>0.59677419354838701</v>
      </c>
      <c r="F92" s="220">
        <f t="shared" si="5"/>
        <v>-0.157258064516129</v>
      </c>
      <c r="G92" s="187">
        <f>B92+'7'!G92</f>
        <v>18325</v>
      </c>
      <c r="H92" s="42">
        <v>20331</v>
      </c>
      <c r="I92" s="188">
        <v>20779</v>
      </c>
      <c r="J92" s="219">
        <f t="shared" si="6"/>
        <v>-9.8667060154443931E-2</v>
      </c>
      <c r="K92" s="220">
        <f t="shared" si="7"/>
        <v>-0.11810000481255112</v>
      </c>
    </row>
    <row r="93" spans="1:11" x14ac:dyDescent="0.2">
      <c r="A93" s="139" t="s">
        <v>73</v>
      </c>
      <c r="B93" s="187">
        <v>245</v>
      </c>
      <c r="C93" s="42">
        <v>179</v>
      </c>
      <c r="D93" s="188">
        <v>324</v>
      </c>
      <c r="E93" s="219">
        <f t="shared" si="4"/>
        <v>0.36871508379888263</v>
      </c>
      <c r="F93" s="220">
        <f t="shared" si="5"/>
        <v>-0.24382716049382713</v>
      </c>
      <c r="G93" s="187">
        <f>B93+'7'!G93</f>
        <v>2201</v>
      </c>
      <c r="H93" s="42">
        <v>2416</v>
      </c>
      <c r="I93" s="188">
        <v>2317</v>
      </c>
      <c r="J93" s="219">
        <f t="shared" si="6"/>
        <v>-8.8990066225165587E-2</v>
      </c>
      <c r="K93" s="220">
        <f t="shared" si="7"/>
        <v>-5.00647388864911E-2</v>
      </c>
    </row>
    <row r="94" spans="1:11" x14ac:dyDescent="0.2">
      <c r="A94" s="139" t="s">
        <v>17</v>
      </c>
      <c r="B94" s="187">
        <v>455</v>
      </c>
      <c r="C94" s="42">
        <v>5</v>
      </c>
      <c r="D94" s="188">
        <v>62</v>
      </c>
      <c r="E94" s="219">
        <f t="shared" si="4"/>
        <v>90</v>
      </c>
      <c r="F94" s="220">
        <f t="shared" si="5"/>
        <v>6.338709677419355</v>
      </c>
      <c r="G94" s="187">
        <f>B94+'7'!G94</f>
        <v>976</v>
      </c>
      <c r="H94" s="42">
        <v>588</v>
      </c>
      <c r="I94" s="188">
        <v>513</v>
      </c>
      <c r="J94" s="219">
        <f t="shared" si="6"/>
        <v>0.65986394557823136</v>
      </c>
      <c r="K94" s="220">
        <f t="shared" si="7"/>
        <v>0.90253411306042874</v>
      </c>
    </row>
    <row r="95" spans="1:11" x14ac:dyDescent="0.2">
      <c r="A95" s="139"/>
      <c r="B95" s="187"/>
      <c r="C95" s="42"/>
      <c r="D95" s="188"/>
      <c r="E95" s="219"/>
      <c r="F95" s="220"/>
      <c r="G95" s="187"/>
      <c r="H95" s="42"/>
      <c r="I95" s="188"/>
      <c r="J95" s="219"/>
      <c r="K95" s="220"/>
    </row>
    <row r="96" spans="1:11" ht="13.5" thickBot="1" x14ac:dyDescent="0.25">
      <c r="A96" s="142" t="s">
        <v>74</v>
      </c>
      <c r="B96" s="189">
        <v>917</v>
      </c>
      <c r="C96" s="190">
        <v>884</v>
      </c>
      <c r="D96" s="191">
        <v>2285</v>
      </c>
      <c r="E96" s="221">
        <f t="shared" si="4"/>
        <v>3.7330316742081537E-2</v>
      </c>
      <c r="F96" s="222">
        <f t="shared" si="5"/>
        <v>-0.59868708971553608</v>
      </c>
      <c r="G96" s="189">
        <f>B96+'7'!G96</f>
        <v>6722</v>
      </c>
      <c r="H96" s="190">
        <v>7544</v>
      </c>
      <c r="I96" s="191">
        <v>12019</v>
      </c>
      <c r="J96" s="221">
        <f t="shared" si="6"/>
        <v>-0.10896076352067874</v>
      </c>
      <c r="K96" s="222">
        <f t="shared" si="7"/>
        <v>-0.44071886180214659</v>
      </c>
    </row>
    <row r="97" spans="2:11" s="9" customFormat="1" x14ac:dyDescent="0.2">
      <c r="C97" s="182"/>
      <c r="D97" s="182"/>
      <c r="E97" s="183"/>
      <c r="F97" s="183"/>
      <c r="G97" s="183"/>
      <c r="H97" s="183"/>
      <c r="I97" s="183"/>
      <c r="J97" s="183"/>
      <c r="K97" s="183"/>
    </row>
    <row r="98" spans="2:11" x14ac:dyDescent="0.2">
      <c r="B98" s="182"/>
      <c r="C98" s="182"/>
      <c r="D98" s="182"/>
    </row>
    <row r="99" spans="2:11" x14ac:dyDescent="0.2">
      <c r="B99" s="182"/>
      <c r="C99" s="182"/>
      <c r="D99" s="182"/>
    </row>
    <row r="100" spans="2:11" x14ac:dyDescent="0.2">
      <c r="B100" s="182"/>
      <c r="C100" s="182"/>
      <c r="D100" s="182"/>
    </row>
  </sheetData>
  <mergeCells count="4">
    <mergeCell ref="B3:D3"/>
    <mergeCell ref="E3:F3"/>
    <mergeCell ref="G3:I3"/>
    <mergeCell ref="J3:K3"/>
  </mergeCells>
  <conditionalFormatting sqref="E5:F96">
    <cfRule type="cellIs" dxfId="19" priority="3" operator="lessThan">
      <formula>0</formula>
    </cfRule>
    <cfRule type="cellIs" dxfId="18" priority="4" operator="greaterThan">
      <formula>0</formula>
    </cfRule>
  </conditionalFormatting>
  <conditionalFormatting sqref="J5:K96">
    <cfRule type="cellIs" dxfId="17" priority="1" operator="lessThan">
      <formula>0</formula>
    </cfRule>
    <cfRule type="cellIs" dxfId="16" priority="2" operator="greaterThan">
      <formula>0</formula>
    </cfRule>
  </conditionalFormatting>
  <printOptions horizontalCentered="1"/>
  <pageMargins left="0.70866141732283472" right="0.70866141732283472" top="0.74803149606299213" bottom="0.35433070866141736" header="0.31496062992125984" footer="0.31496062992125984"/>
  <pageSetup paperSize="9" scale="69" fitToWidth="0" orientation="landscape" r:id="rId1"/>
  <rowBreaks count="1" manualBreakCount="1">
    <brk id="52" max="16383" man="1"/>
  </rowBreaks>
  <colBreaks count="1" manualBreakCount="1">
    <brk id="1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6"/>
  <sheetViews>
    <sheetView workbookViewId="0">
      <pane xSplit="1" ySplit="4" topLeftCell="B46" activePane="bottomRight" state="frozen"/>
      <selection pane="topRight" activeCell="B1" sqref="B1"/>
      <selection pane="bottomLeft" activeCell="A5" sqref="A5"/>
      <selection pane="bottomRight" activeCell="B62" sqref="B62"/>
    </sheetView>
  </sheetViews>
  <sheetFormatPr defaultRowHeight="14.25" x14ac:dyDescent="0.2"/>
  <cols>
    <col min="1" max="1" width="21.875" style="1" customWidth="1"/>
    <col min="2" max="2" width="9.375" style="1" customWidth="1"/>
    <col min="3" max="3" width="8.625" style="1" customWidth="1"/>
    <col min="4" max="4" width="9.75" style="1" customWidth="1"/>
    <col min="5" max="5" width="8.375" customWidth="1"/>
    <col min="6" max="7" width="9.875" customWidth="1"/>
    <col min="8" max="8" width="10.875" customWidth="1"/>
    <col min="9" max="9" width="11.75" customWidth="1"/>
    <col min="10" max="10" width="9.125" customWidth="1"/>
  </cols>
  <sheetData>
    <row r="1" spans="1:11" x14ac:dyDescent="0.2">
      <c r="A1" s="1" t="s">
        <v>110</v>
      </c>
    </row>
    <row r="2" spans="1:11" x14ac:dyDescent="0.2">
      <c r="C2" s="23"/>
      <c r="D2" s="23"/>
      <c r="E2" s="23"/>
      <c r="F2" s="23"/>
      <c r="G2" s="23"/>
      <c r="H2" s="23"/>
      <c r="I2" s="23"/>
    </row>
    <row r="3" spans="1:11" s="10" customFormat="1" ht="14.25" customHeight="1" x14ac:dyDescent="0.2">
      <c r="A3" s="60"/>
      <c r="B3" s="248" t="s">
        <v>77</v>
      </c>
      <c r="C3" s="248"/>
      <c r="D3" s="248"/>
      <c r="E3" s="248" t="s">
        <v>76</v>
      </c>
      <c r="F3" s="248"/>
      <c r="G3" s="248" t="s">
        <v>78</v>
      </c>
      <c r="H3" s="248"/>
      <c r="I3" s="248"/>
      <c r="J3" s="246" t="s">
        <v>76</v>
      </c>
      <c r="K3" s="247"/>
    </row>
    <row r="4" spans="1:11" x14ac:dyDescent="0.2">
      <c r="A4" s="2"/>
      <c r="B4" s="1">
        <v>2014</v>
      </c>
      <c r="C4" s="26">
        <v>2013</v>
      </c>
      <c r="D4" s="26">
        <v>2012</v>
      </c>
      <c r="E4" s="61" t="s">
        <v>120</v>
      </c>
      <c r="F4" s="61" t="s">
        <v>121</v>
      </c>
      <c r="G4">
        <v>2014</v>
      </c>
      <c r="H4" s="61">
        <v>2013</v>
      </c>
      <c r="I4" s="61">
        <v>2012</v>
      </c>
      <c r="J4" s="61" t="s">
        <v>120</v>
      </c>
      <c r="K4" s="69" t="s">
        <v>121</v>
      </c>
    </row>
    <row r="5" spans="1:11" x14ac:dyDescent="0.2">
      <c r="A5" s="7" t="s">
        <v>0</v>
      </c>
      <c r="B5" s="29">
        <v>283717</v>
      </c>
      <c r="C5" s="29">
        <v>251118</v>
      </c>
      <c r="D5" s="29">
        <v>248305</v>
      </c>
      <c r="E5" s="68">
        <f>B5/C5-1</f>
        <v>0.1298154652394492</v>
      </c>
      <c r="F5" s="68">
        <f>B5/D5-1</f>
        <v>0.14261492922011243</v>
      </c>
      <c r="G5" s="29">
        <v>705288</v>
      </c>
      <c r="H5" s="29">
        <v>602437</v>
      </c>
      <c r="I5" s="29">
        <v>637183</v>
      </c>
      <c r="J5" s="59">
        <f>G5/H5-1</f>
        <v>0.17072490567478416</v>
      </c>
      <c r="K5" s="59">
        <f>G5/I5-1</f>
        <v>0.10688452140123017</v>
      </c>
    </row>
    <row r="6" spans="1:11" x14ac:dyDescent="0.2">
      <c r="A6" s="2" t="s">
        <v>1</v>
      </c>
      <c r="B6" s="28">
        <v>23333</v>
      </c>
      <c r="C6" s="28">
        <v>19054</v>
      </c>
      <c r="D6" s="28">
        <f>+D8+D21</f>
        <v>21997</v>
      </c>
      <c r="E6" s="68">
        <f t="shared" ref="E6:E69" si="0">B6/C6-1</f>
        <v>0.22457226829012278</v>
      </c>
      <c r="F6" s="68">
        <f t="shared" ref="F6:F69" si="1">B6/D6-1</f>
        <v>6.0735554848388329E-2</v>
      </c>
      <c r="G6" s="28">
        <v>64821</v>
      </c>
      <c r="H6" s="28">
        <v>52957</v>
      </c>
      <c r="I6" s="28" t="e">
        <f>D6+#REF!</f>
        <v>#REF!</v>
      </c>
      <c r="J6" s="59">
        <f t="shared" ref="J6:J69" si="2">G6/H6-1</f>
        <v>0.22403081745567155</v>
      </c>
      <c r="K6" s="59" t="e">
        <f t="shared" ref="K6:K69" si="3">G6/I6-1</f>
        <v>#REF!</v>
      </c>
    </row>
    <row r="7" spans="1:11" x14ac:dyDescent="0.2">
      <c r="A7" s="2"/>
      <c r="B7" s="28"/>
      <c r="C7" s="28"/>
      <c r="D7" s="28"/>
      <c r="E7" s="68"/>
      <c r="F7" s="68"/>
      <c r="G7" s="28"/>
      <c r="H7" s="28"/>
      <c r="I7" s="28"/>
      <c r="J7" s="59"/>
      <c r="K7" s="59"/>
    </row>
    <row r="8" spans="1:11" x14ac:dyDescent="0.2">
      <c r="A8" s="2" t="s">
        <v>2</v>
      </c>
      <c r="B8" s="28">
        <v>18898</v>
      </c>
      <c r="C8" s="28">
        <v>15084</v>
      </c>
      <c r="D8" s="28">
        <f>SUM(D9:D19)</f>
        <v>17571</v>
      </c>
      <c r="E8" s="68">
        <f t="shared" si="0"/>
        <v>0.25285070273137089</v>
      </c>
      <c r="F8" s="68">
        <f t="shared" si="1"/>
        <v>7.5522167207330293E-2</v>
      </c>
      <c r="G8" s="28">
        <v>50398</v>
      </c>
      <c r="H8" s="28">
        <v>40874</v>
      </c>
      <c r="I8" s="28" t="e">
        <f>D8+#REF!</f>
        <v>#REF!</v>
      </c>
      <c r="J8" s="59">
        <f t="shared" si="2"/>
        <v>0.23300875862406412</v>
      </c>
      <c r="K8" s="59" t="e">
        <f t="shared" si="3"/>
        <v>#REF!</v>
      </c>
    </row>
    <row r="9" spans="1:11" x14ac:dyDescent="0.2">
      <c r="A9" s="2" t="s">
        <v>3</v>
      </c>
      <c r="B9" s="29">
        <v>2698</v>
      </c>
      <c r="C9" s="29">
        <v>2364</v>
      </c>
      <c r="D9" s="29">
        <v>3055</v>
      </c>
      <c r="E9" s="68">
        <f t="shared" si="0"/>
        <v>0.1412859560067683</v>
      </c>
      <c r="F9" s="68">
        <f t="shared" si="1"/>
        <v>-0.11685761047463172</v>
      </c>
      <c r="G9" s="29">
        <v>6188</v>
      </c>
      <c r="H9" s="29">
        <v>6028</v>
      </c>
      <c r="I9" s="29">
        <v>7198</v>
      </c>
      <c r="J9" s="59">
        <f t="shared" si="2"/>
        <v>2.654280026542799E-2</v>
      </c>
      <c r="K9" s="59">
        <f t="shared" si="3"/>
        <v>-0.14031675465407056</v>
      </c>
    </row>
    <row r="10" spans="1:11" x14ac:dyDescent="0.2">
      <c r="A10" s="2" t="s">
        <v>4</v>
      </c>
      <c r="B10" s="29">
        <v>1645</v>
      </c>
      <c r="C10" s="29">
        <v>1114</v>
      </c>
      <c r="D10" s="29">
        <v>1201</v>
      </c>
      <c r="E10" s="68">
        <f t="shared" si="0"/>
        <v>0.47666068222621183</v>
      </c>
      <c r="F10" s="68">
        <f t="shared" si="1"/>
        <v>0.36969192339716894</v>
      </c>
      <c r="G10" s="29">
        <v>3281</v>
      </c>
      <c r="H10" s="29">
        <v>1899</v>
      </c>
      <c r="I10" s="29">
        <v>1656</v>
      </c>
      <c r="J10" s="59">
        <f t="shared" si="2"/>
        <v>0.72775144813059511</v>
      </c>
      <c r="K10" s="59">
        <f t="shared" si="3"/>
        <v>0.981280193236715</v>
      </c>
    </row>
    <row r="11" spans="1:11" x14ac:dyDescent="0.2">
      <c r="A11" s="2" t="s">
        <v>5</v>
      </c>
      <c r="B11" s="29">
        <v>4081.0000000000005</v>
      </c>
      <c r="C11" s="29">
        <v>3739</v>
      </c>
      <c r="D11" s="29">
        <v>3158</v>
      </c>
      <c r="E11" s="68">
        <f t="shared" si="0"/>
        <v>9.1468307033966356E-2</v>
      </c>
      <c r="F11" s="68">
        <f t="shared" si="1"/>
        <v>0.29227359088030402</v>
      </c>
      <c r="G11" s="29">
        <v>9039</v>
      </c>
      <c r="H11" s="29">
        <v>8221</v>
      </c>
      <c r="I11" s="29">
        <v>8109</v>
      </c>
      <c r="J11" s="59">
        <f t="shared" si="2"/>
        <v>9.950127721688351E-2</v>
      </c>
      <c r="K11" s="59">
        <f t="shared" si="3"/>
        <v>0.11468738438771742</v>
      </c>
    </row>
    <row r="12" spans="1:11" x14ac:dyDescent="0.2">
      <c r="A12" s="2" t="s">
        <v>103</v>
      </c>
      <c r="B12" s="29">
        <v>404</v>
      </c>
      <c r="C12" s="29">
        <v>218</v>
      </c>
      <c r="D12" s="29">
        <v>200</v>
      </c>
      <c r="E12" s="68">
        <f t="shared" si="0"/>
        <v>0.85321100917431192</v>
      </c>
      <c r="F12" s="68">
        <f t="shared" si="1"/>
        <v>1.02</v>
      </c>
      <c r="G12" s="29">
        <v>1316</v>
      </c>
      <c r="H12" s="29">
        <v>877</v>
      </c>
      <c r="I12" s="29">
        <v>856</v>
      </c>
      <c r="J12" s="59">
        <f t="shared" si="2"/>
        <v>0.50057012542759405</v>
      </c>
      <c r="K12" s="59">
        <f t="shared" si="3"/>
        <v>0.53738317757009346</v>
      </c>
    </row>
    <row r="13" spans="1:11" x14ac:dyDescent="0.2">
      <c r="A13" s="2" t="s">
        <v>6</v>
      </c>
      <c r="B13" s="29">
        <v>2590</v>
      </c>
      <c r="C13" s="29">
        <v>1556</v>
      </c>
      <c r="D13" s="29">
        <f>1650-200</f>
        <v>1450</v>
      </c>
      <c r="E13" s="68">
        <f t="shared" si="0"/>
        <v>0.66452442159383041</v>
      </c>
      <c r="F13" s="68">
        <f t="shared" si="1"/>
        <v>0.78620689655172415</v>
      </c>
      <c r="G13" s="29">
        <v>8221</v>
      </c>
      <c r="H13" s="29">
        <v>4981</v>
      </c>
      <c r="I13" s="29">
        <f>5805-856</f>
        <v>4949</v>
      </c>
      <c r="J13" s="59">
        <f t="shared" si="2"/>
        <v>0.65047179281268819</v>
      </c>
      <c r="K13" s="59">
        <f t="shared" si="3"/>
        <v>0.66114366538694691</v>
      </c>
    </row>
    <row r="14" spans="1:11" x14ac:dyDescent="0.2">
      <c r="A14" s="2" t="s">
        <v>7</v>
      </c>
      <c r="B14" s="29">
        <v>1969</v>
      </c>
      <c r="C14" s="29">
        <v>1271</v>
      </c>
      <c r="D14" s="29">
        <v>2663</v>
      </c>
      <c r="E14" s="68">
        <f t="shared" si="0"/>
        <v>0.54917387883556246</v>
      </c>
      <c r="F14" s="68">
        <f t="shared" si="1"/>
        <v>-0.26060833646263615</v>
      </c>
      <c r="G14" s="29">
        <v>4278</v>
      </c>
      <c r="H14" s="29">
        <v>3133</v>
      </c>
      <c r="I14" s="29">
        <v>5171</v>
      </c>
      <c r="J14" s="59">
        <f t="shared" si="2"/>
        <v>0.36546441110756467</v>
      </c>
      <c r="K14" s="59">
        <f t="shared" si="3"/>
        <v>-0.17269386965770639</v>
      </c>
    </row>
    <row r="15" spans="1:11" x14ac:dyDescent="0.2">
      <c r="A15" s="2" t="s">
        <v>8</v>
      </c>
      <c r="B15" s="29">
        <v>705</v>
      </c>
      <c r="C15" s="29">
        <v>416</v>
      </c>
      <c r="D15" s="29">
        <v>318</v>
      </c>
      <c r="E15" s="68">
        <f t="shared" si="0"/>
        <v>0.69471153846153855</v>
      </c>
      <c r="F15" s="68">
        <f t="shared" si="1"/>
        <v>1.2169811320754715</v>
      </c>
      <c r="G15" s="29">
        <v>2145</v>
      </c>
      <c r="H15" s="29">
        <v>1581</v>
      </c>
      <c r="I15" s="29">
        <v>1487</v>
      </c>
      <c r="J15" s="59">
        <f t="shared" si="2"/>
        <v>0.35673624288425043</v>
      </c>
      <c r="K15" s="59">
        <f t="shared" si="3"/>
        <v>0.44250168123739075</v>
      </c>
    </row>
    <row r="16" spans="1:11" x14ac:dyDescent="0.2">
      <c r="A16" s="2" t="s">
        <v>9</v>
      </c>
      <c r="B16" s="29">
        <v>2489</v>
      </c>
      <c r="C16" s="29">
        <v>2114</v>
      </c>
      <c r="D16" s="29">
        <v>2936</v>
      </c>
      <c r="E16" s="68">
        <f t="shared" si="0"/>
        <v>0.17738883632923375</v>
      </c>
      <c r="F16" s="68">
        <f t="shared" si="1"/>
        <v>-0.15224795640326971</v>
      </c>
      <c r="G16" s="29">
        <v>10971</v>
      </c>
      <c r="H16" s="29">
        <v>9508</v>
      </c>
      <c r="I16" s="29">
        <v>10953</v>
      </c>
      <c r="J16" s="59">
        <f t="shared" si="2"/>
        <v>0.15387042490534286</v>
      </c>
      <c r="K16" s="59">
        <f t="shared" si="3"/>
        <v>1.6433853738702098E-3</v>
      </c>
    </row>
    <row r="17" spans="1:11" x14ac:dyDescent="0.2">
      <c r="A17" s="2" t="s">
        <v>10</v>
      </c>
      <c r="B17" s="29">
        <v>1337</v>
      </c>
      <c r="C17" s="29">
        <v>1241</v>
      </c>
      <c r="D17" s="29">
        <v>1169</v>
      </c>
      <c r="E17" s="68">
        <f t="shared" si="0"/>
        <v>7.7356970185334495E-2</v>
      </c>
      <c r="F17" s="68">
        <f t="shared" si="1"/>
        <v>0.14371257485029942</v>
      </c>
      <c r="G17" s="29">
        <v>2307</v>
      </c>
      <c r="H17" s="29">
        <v>2088</v>
      </c>
      <c r="I17" s="29">
        <v>2113</v>
      </c>
      <c r="J17" s="59">
        <f t="shared" si="2"/>
        <v>0.10488505747126431</v>
      </c>
      <c r="K17" s="59">
        <f t="shared" si="3"/>
        <v>9.1812588736393863E-2</v>
      </c>
    </row>
    <row r="18" spans="1:11" x14ac:dyDescent="0.2">
      <c r="A18" s="2" t="s">
        <v>11</v>
      </c>
      <c r="B18" s="29">
        <v>206</v>
      </c>
      <c r="C18" s="29">
        <v>240</v>
      </c>
      <c r="D18" s="29">
        <v>292</v>
      </c>
      <c r="E18" s="68">
        <f t="shared" si="0"/>
        <v>-0.14166666666666672</v>
      </c>
      <c r="F18" s="68">
        <f t="shared" si="1"/>
        <v>-0.29452054794520544</v>
      </c>
      <c r="G18" s="29">
        <v>530</v>
      </c>
      <c r="H18" s="29">
        <v>542</v>
      </c>
      <c r="I18" s="29">
        <v>596</v>
      </c>
      <c r="J18" s="59">
        <f t="shared" si="2"/>
        <v>-2.2140221402214055E-2</v>
      </c>
      <c r="K18" s="59">
        <f t="shared" si="3"/>
        <v>-0.11073825503355705</v>
      </c>
    </row>
    <row r="19" spans="1:11" x14ac:dyDescent="0.2">
      <c r="A19" s="2" t="s">
        <v>12</v>
      </c>
      <c r="B19" s="29">
        <v>774</v>
      </c>
      <c r="C19" s="29">
        <v>811</v>
      </c>
      <c r="D19" s="29">
        <v>1129</v>
      </c>
      <c r="E19" s="68">
        <f t="shared" si="0"/>
        <v>-4.562268803945746E-2</v>
      </c>
      <c r="F19" s="68">
        <f t="shared" si="1"/>
        <v>-0.31443755535872453</v>
      </c>
      <c r="G19" s="29">
        <v>2122</v>
      </c>
      <c r="H19" s="29">
        <v>2016</v>
      </c>
      <c r="I19" s="29">
        <v>2346</v>
      </c>
      <c r="J19" s="59">
        <f t="shared" si="2"/>
        <v>5.2579365079365115E-2</v>
      </c>
      <c r="K19" s="59">
        <f t="shared" si="3"/>
        <v>-9.5481670929241313E-2</v>
      </c>
    </row>
    <row r="20" spans="1:11" x14ac:dyDescent="0.2">
      <c r="A20" s="2"/>
      <c r="B20" s="28"/>
      <c r="C20" s="28"/>
      <c r="D20" s="28"/>
      <c r="E20" s="68"/>
      <c r="F20" s="68"/>
      <c r="G20" s="28"/>
      <c r="H20" s="28"/>
      <c r="I20" s="28"/>
      <c r="J20" s="59"/>
      <c r="K20" s="59"/>
    </row>
    <row r="21" spans="1:11" x14ac:dyDescent="0.2">
      <c r="A21" s="2" t="s">
        <v>13</v>
      </c>
      <c r="B21" s="28">
        <v>4435</v>
      </c>
      <c r="C21" s="28">
        <v>3970</v>
      </c>
      <c r="D21" s="28">
        <f>SUM(D22:D25)</f>
        <v>4426</v>
      </c>
      <c r="E21" s="68">
        <f t="shared" si="0"/>
        <v>0.11712846347607053</v>
      </c>
      <c r="F21" s="68">
        <f t="shared" si="1"/>
        <v>2.0334387708991208E-3</v>
      </c>
      <c r="G21" s="28">
        <v>14423</v>
      </c>
      <c r="H21" s="28">
        <v>12083</v>
      </c>
      <c r="I21" s="28" t="e">
        <f>D21+#REF!</f>
        <v>#REF!</v>
      </c>
      <c r="J21" s="59">
        <f t="shared" si="2"/>
        <v>0.19366051477282142</v>
      </c>
      <c r="K21" s="59" t="e">
        <f t="shared" si="3"/>
        <v>#REF!</v>
      </c>
    </row>
    <row r="22" spans="1:11" x14ac:dyDescent="0.2">
      <c r="A22" s="2" t="s">
        <v>14</v>
      </c>
      <c r="B22" s="29">
        <v>681</v>
      </c>
      <c r="C22" s="29">
        <v>594</v>
      </c>
      <c r="D22" s="29">
        <v>860</v>
      </c>
      <c r="E22" s="68">
        <f t="shared" si="0"/>
        <v>0.14646464646464641</v>
      </c>
      <c r="F22" s="68">
        <f t="shared" si="1"/>
        <v>-0.20813953488372094</v>
      </c>
      <c r="G22" s="29">
        <v>1713</v>
      </c>
      <c r="H22" s="29">
        <v>1595</v>
      </c>
      <c r="I22" s="29">
        <v>2201</v>
      </c>
      <c r="J22" s="59">
        <f t="shared" si="2"/>
        <v>7.3981191222570519E-2</v>
      </c>
      <c r="K22" s="59">
        <f t="shared" si="3"/>
        <v>-0.22171740118128125</v>
      </c>
    </row>
    <row r="23" spans="1:11" x14ac:dyDescent="0.2">
      <c r="A23" s="2" t="s">
        <v>15</v>
      </c>
      <c r="B23" s="29">
        <v>1698</v>
      </c>
      <c r="C23" s="29">
        <v>1426</v>
      </c>
      <c r="D23" s="29">
        <v>1243</v>
      </c>
      <c r="E23" s="68">
        <f t="shared" si="0"/>
        <v>0.19074333800841514</v>
      </c>
      <c r="F23" s="68">
        <f t="shared" si="1"/>
        <v>0.36604987932421551</v>
      </c>
      <c r="G23" s="29">
        <v>6347</v>
      </c>
      <c r="H23" s="29">
        <v>4723</v>
      </c>
      <c r="I23" s="29">
        <v>3736</v>
      </c>
      <c r="J23" s="59">
        <f t="shared" si="2"/>
        <v>0.34384924835909381</v>
      </c>
      <c r="K23" s="59">
        <f t="shared" si="3"/>
        <v>0.69887580299785856</v>
      </c>
    </row>
    <row r="24" spans="1:11" x14ac:dyDescent="0.2">
      <c r="A24" s="2" t="s">
        <v>16</v>
      </c>
      <c r="B24" s="28">
        <v>972</v>
      </c>
      <c r="C24" s="28">
        <v>1169</v>
      </c>
      <c r="D24" s="28">
        <v>1498</v>
      </c>
      <c r="E24" s="68">
        <f t="shared" si="0"/>
        <v>-0.16852010265183914</v>
      </c>
      <c r="F24" s="68">
        <f t="shared" si="1"/>
        <v>-0.35113484646194926</v>
      </c>
      <c r="G24" s="28">
        <v>3634</v>
      </c>
      <c r="H24" s="28">
        <v>3753</v>
      </c>
      <c r="I24" s="28">
        <v>4412</v>
      </c>
      <c r="J24" s="59">
        <f t="shared" si="2"/>
        <v>-3.1707966959765521E-2</v>
      </c>
      <c r="K24" s="59">
        <f t="shared" si="3"/>
        <v>-0.17633726201269262</v>
      </c>
    </row>
    <row r="25" spans="1:11" x14ac:dyDescent="0.2">
      <c r="A25" s="2" t="s">
        <v>17</v>
      </c>
      <c r="B25" s="28">
        <v>1084</v>
      </c>
      <c r="C25" s="28">
        <v>781</v>
      </c>
      <c r="D25" s="28">
        <v>825</v>
      </c>
      <c r="E25" s="68">
        <f t="shared" si="0"/>
        <v>0.38796414852752892</v>
      </c>
      <c r="F25" s="68">
        <f t="shared" si="1"/>
        <v>0.31393939393939396</v>
      </c>
      <c r="G25" s="28">
        <v>2729</v>
      </c>
      <c r="H25" s="28">
        <v>2012</v>
      </c>
      <c r="I25" s="28">
        <v>1943</v>
      </c>
      <c r="J25" s="59">
        <f t="shared" si="2"/>
        <v>0.35636182902584501</v>
      </c>
      <c r="K25" s="59">
        <f t="shared" si="3"/>
        <v>0.40452907874420996</v>
      </c>
    </row>
    <row r="26" spans="1:11" x14ac:dyDescent="0.2">
      <c r="A26" s="2"/>
      <c r="B26" s="28"/>
      <c r="C26" s="28"/>
      <c r="D26" s="28"/>
      <c r="E26" s="68"/>
      <c r="F26" s="68"/>
      <c r="G26" s="28"/>
      <c r="H26" s="28"/>
      <c r="I26" s="28"/>
      <c r="J26" s="59"/>
      <c r="K26" s="59"/>
    </row>
    <row r="27" spans="1:11" x14ac:dyDescent="0.2">
      <c r="A27" s="2" t="s">
        <v>18</v>
      </c>
      <c r="B27" s="29">
        <v>5978</v>
      </c>
      <c r="C27" s="29">
        <v>7681</v>
      </c>
      <c r="D27" s="29">
        <v>3841</v>
      </c>
      <c r="E27" s="68">
        <f t="shared" si="0"/>
        <v>-0.22171592240593674</v>
      </c>
      <c r="F27" s="68">
        <f t="shared" si="1"/>
        <v>0.55636552980994525</v>
      </c>
      <c r="G27" s="29">
        <v>10792</v>
      </c>
      <c r="H27" s="29">
        <v>13449</v>
      </c>
      <c r="I27" s="29">
        <v>17465</v>
      </c>
      <c r="J27" s="59">
        <f t="shared" si="2"/>
        <v>-0.19756115696334298</v>
      </c>
      <c r="K27" s="59">
        <f t="shared" si="3"/>
        <v>-0.38207844259948465</v>
      </c>
    </row>
    <row r="28" spans="1:11" x14ac:dyDescent="0.2">
      <c r="A28" s="2" t="s">
        <v>19</v>
      </c>
      <c r="B28" s="29">
        <v>1687</v>
      </c>
      <c r="C28" s="29">
        <v>2774</v>
      </c>
      <c r="D28" s="29">
        <v>2452</v>
      </c>
      <c r="E28" s="68">
        <f t="shared" si="0"/>
        <v>-0.39185291997116078</v>
      </c>
      <c r="F28" s="68">
        <f t="shared" si="1"/>
        <v>-0.31199021207177813</v>
      </c>
      <c r="G28" s="29">
        <v>3444</v>
      </c>
      <c r="H28" s="29">
        <v>4684</v>
      </c>
      <c r="I28" s="29">
        <v>4761</v>
      </c>
      <c r="J28" s="59">
        <f t="shared" si="2"/>
        <v>-0.26473099914602904</v>
      </c>
      <c r="K28" s="59">
        <f t="shared" si="3"/>
        <v>-0.2766225582860744</v>
      </c>
    </row>
    <row r="29" spans="1:11" x14ac:dyDescent="0.2">
      <c r="A29" s="2" t="s">
        <v>20</v>
      </c>
      <c r="B29" s="29">
        <v>145</v>
      </c>
      <c r="C29" s="29">
        <v>181</v>
      </c>
      <c r="D29" s="29">
        <v>79</v>
      </c>
      <c r="E29" s="68">
        <f t="shared" si="0"/>
        <v>-0.19889502762430944</v>
      </c>
      <c r="F29" s="68">
        <f t="shared" si="1"/>
        <v>0.83544303797468356</v>
      </c>
      <c r="G29" s="29">
        <v>462</v>
      </c>
      <c r="H29" s="29">
        <v>419</v>
      </c>
      <c r="I29" s="29">
        <v>280</v>
      </c>
      <c r="J29" s="59">
        <f t="shared" si="2"/>
        <v>0.10262529832935563</v>
      </c>
      <c r="K29" s="59">
        <f t="shared" si="3"/>
        <v>0.64999999999999991</v>
      </c>
    </row>
    <row r="30" spans="1:11" x14ac:dyDescent="0.2">
      <c r="A30" s="2" t="s">
        <v>21</v>
      </c>
      <c r="B30" s="29">
        <v>352</v>
      </c>
      <c r="C30" s="29">
        <v>214</v>
      </c>
      <c r="D30" s="29">
        <v>182</v>
      </c>
      <c r="E30" s="68">
        <f t="shared" si="0"/>
        <v>0.64485981308411211</v>
      </c>
      <c r="F30" s="68">
        <f t="shared" si="1"/>
        <v>0.93406593406593408</v>
      </c>
      <c r="G30" s="29">
        <v>894</v>
      </c>
      <c r="H30" s="29">
        <v>490</v>
      </c>
      <c r="I30" s="29">
        <v>476</v>
      </c>
      <c r="J30" s="59">
        <f t="shared" si="2"/>
        <v>0.82448979591836724</v>
      </c>
      <c r="K30" s="59">
        <f t="shared" si="3"/>
        <v>0.87815126050420167</v>
      </c>
    </row>
    <row r="31" spans="1:11" x14ac:dyDescent="0.2">
      <c r="A31" s="3" t="s">
        <v>22</v>
      </c>
      <c r="B31" s="29">
        <v>2926</v>
      </c>
      <c r="C31" s="29">
        <v>3625</v>
      </c>
      <c r="D31" s="29">
        <v>404</v>
      </c>
      <c r="E31" s="68">
        <f t="shared" si="0"/>
        <v>-0.19282758620689655</v>
      </c>
      <c r="F31" s="82" t="s">
        <v>126</v>
      </c>
      <c r="G31" s="29">
        <v>3428</v>
      </c>
      <c r="H31" s="29">
        <v>5202</v>
      </c>
      <c r="I31" s="29">
        <v>9945</v>
      </c>
      <c r="J31" s="59">
        <f t="shared" si="2"/>
        <v>-0.34102268358323717</v>
      </c>
      <c r="K31" s="59">
        <f t="shared" si="3"/>
        <v>-0.65530417295123178</v>
      </c>
    </row>
    <row r="32" spans="1:11" x14ac:dyDescent="0.2">
      <c r="A32" s="3" t="s">
        <v>116</v>
      </c>
      <c r="B32" s="29">
        <v>139</v>
      </c>
      <c r="C32" s="29">
        <v>59</v>
      </c>
      <c r="D32" s="29">
        <v>68</v>
      </c>
      <c r="E32" s="68">
        <f t="shared" si="0"/>
        <v>1.3559322033898304</v>
      </c>
      <c r="F32" s="68">
        <f t="shared" si="1"/>
        <v>1.0441176470588234</v>
      </c>
      <c r="G32" s="29">
        <v>438</v>
      </c>
      <c r="H32" s="29">
        <v>222</v>
      </c>
      <c r="I32" s="29">
        <v>237</v>
      </c>
      <c r="J32" s="59">
        <f t="shared" si="2"/>
        <v>0.97297297297297303</v>
      </c>
      <c r="K32" s="59">
        <f t="shared" si="3"/>
        <v>0.84810126582278489</v>
      </c>
    </row>
    <row r="33" spans="1:11" x14ac:dyDescent="0.2">
      <c r="A33" s="2" t="s">
        <v>17</v>
      </c>
      <c r="B33" s="29">
        <v>729</v>
      </c>
      <c r="C33" s="29">
        <v>828</v>
      </c>
      <c r="D33" s="29">
        <v>656</v>
      </c>
      <c r="E33" s="68">
        <f t="shared" si="0"/>
        <v>-0.11956521739130432</v>
      </c>
      <c r="F33" s="68">
        <f t="shared" si="1"/>
        <v>0.11128048780487809</v>
      </c>
      <c r="G33" s="29">
        <v>2126</v>
      </c>
      <c r="H33" s="29">
        <v>2432</v>
      </c>
      <c r="I33" s="29">
        <v>1766</v>
      </c>
      <c r="J33" s="59">
        <f t="shared" si="2"/>
        <v>-0.12582236842105265</v>
      </c>
      <c r="K33" s="59">
        <f t="shared" si="3"/>
        <v>0.20385050962627416</v>
      </c>
    </row>
    <row r="34" spans="1:11" x14ac:dyDescent="0.2">
      <c r="B34" s="29"/>
      <c r="C34" s="29"/>
      <c r="D34" s="29"/>
      <c r="E34" s="68"/>
      <c r="F34" s="68"/>
      <c r="G34" s="29"/>
      <c r="H34" s="29"/>
      <c r="I34" s="29"/>
      <c r="J34" s="59"/>
      <c r="K34" s="59"/>
    </row>
    <row r="35" spans="1:11" x14ac:dyDescent="0.2">
      <c r="A35" s="2" t="s">
        <v>23</v>
      </c>
      <c r="B35" s="29">
        <v>178946</v>
      </c>
      <c r="C35" s="29">
        <v>158637</v>
      </c>
      <c r="D35" s="29">
        <f>SUM(D41:D77)-D53+D36</f>
        <v>154862</v>
      </c>
      <c r="E35" s="68">
        <f t="shared" si="0"/>
        <v>0.12802183601555761</v>
      </c>
      <c r="F35" s="68">
        <f t="shared" si="1"/>
        <v>0.15551910733427188</v>
      </c>
      <c r="G35" s="29">
        <v>433845</v>
      </c>
      <c r="H35" s="29">
        <v>358949</v>
      </c>
      <c r="I35" s="29" t="e">
        <f>D35+#REF!</f>
        <v>#REF!</v>
      </c>
      <c r="J35" s="59">
        <f t="shared" si="2"/>
        <v>0.20865359702910435</v>
      </c>
      <c r="K35" s="59" t="e">
        <f t="shared" si="3"/>
        <v>#REF!</v>
      </c>
    </row>
    <row r="36" spans="1:11" x14ac:dyDescent="0.2">
      <c r="A36" s="2" t="s">
        <v>24</v>
      </c>
      <c r="B36" s="29">
        <v>10610</v>
      </c>
      <c r="C36" s="29">
        <v>9487</v>
      </c>
      <c r="D36" s="29">
        <v>9653</v>
      </c>
      <c r="E36" s="68">
        <f t="shared" si="0"/>
        <v>0.11837250975018443</v>
      </c>
      <c r="F36" s="68">
        <f t="shared" si="1"/>
        <v>9.9140163679685145E-2</v>
      </c>
      <c r="G36" s="29">
        <v>24460</v>
      </c>
      <c r="H36" s="29">
        <v>19571</v>
      </c>
      <c r="I36" s="29">
        <v>19465</v>
      </c>
      <c r="J36" s="59">
        <f t="shared" si="2"/>
        <v>0.24980838996474386</v>
      </c>
      <c r="K36" s="59">
        <f t="shared" si="3"/>
        <v>0.25661443616748003</v>
      </c>
    </row>
    <row r="37" spans="1:11" x14ac:dyDescent="0.2">
      <c r="A37" s="2" t="s">
        <v>25</v>
      </c>
      <c r="B37" s="29">
        <v>3291</v>
      </c>
      <c r="C37" s="29">
        <v>2620</v>
      </c>
      <c r="D37" s="29">
        <v>2882</v>
      </c>
      <c r="E37" s="68">
        <f t="shared" si="0"/>
        <v>0.25610687022900769</v>
      </c>
      <c r="F37" s="68">
        <f t="shared" si="1"/>
        <v>0.14191533657182509</v>
      </c>
      <c r="G37" s="29">
        <v>7718</v>
      </c>
      <c r="H37" s="29">
        <v>5468</v>
      </c>
      <c r="I37" s="29">
        <v>5330</v>
      </c>
      <c r="J37" s="59">
        <f t="shared" si="2"/>
        <v>0.41148500365764451</v>
      </c>
      <c r="K37" s="59">
        <f t="shared" si="3"/>
        <v>0.4480300187617261</v>
      </c>
    </row>
    <row r="38" spans="1:11" x14ac:dyDescent="0.2">
      <c r="A38" s="2" t="s">
        <v>26</v>
      </c>
      <c r="B38" s="28">
        <v>2761</v>
      </c>
      <c r="C38" s="28">
        <v>2219</v>
      </c>
      <c r="D38" s="28">
        <v>2255</v>
      </c>
      <c r="E38" s="68">
        <f t="shared" si="0"/>
        <v>0.24425416854438931</v>
      </c>
      <c r="F38" s="68">
        <f t="shared" si="1"/>
        <v>0.224390243902439</v>
      </c>
      <c r="G38" s="28">
        <v>6211</v>
      </c>
      <c r="H38" s="28">
        <v>5089</v>
      </c>
      <c r="I38" s="28">
        <v>4820</v>
      </c>
      <c r="J38" s="59">
        <f t="shared" si="2"/>
        <v>0.22047553546865784</v>
      </c>
      <c r="K38" s="59">
        <f t="shared" si="3"/>
        <v>0.28858921161825735</v>
      </c>
    </row>
    <row r="39" spans="1:11" x14ac:dyDescent="0.2">
      <c r="A39" s="2" t="s">
        <v>27</v>
      </c>
      <c r="B39" s="28">
        <v>1737</v>
      </c>
      <c r="C39" s="28">
        <v>2298</v>
      </c>
      <c r="D39" s="28">
        <v>2236</v>
      </c>
      <c r="E39" s="68">
        <f t="shared" si="0"/>
        <v>-0.24412532637075723</v>
      </c>
      <c r="F39" s="68">
        <f t="shared" si="1"/>
        <v>-0.22316636851520577</v>
      </c>
      <c r="G39" s="28">
        <v>3513</v>
      </c>
      <c r="H39" s="28">
        <v>4315</v>
      </c>
      <c r="I39" s="28">
        <v>4296</v>
      </c>
      <c r="J39" s="59">
        <f t="shared" si="2"/>
        <v>-0.18586326767091543</v>
      </c>
      <c r="K39" s="59">
        <f t="shared" si="3"/>
        <v>-0.18226256983240219</v>
      </c>
    </row>
    <row r="40" spans="1:11" x14ac:dyDescent="0.2">
      <c r="A40" s="2" t="s">
        <v>28</v>
      </c>
      <c r="B40" s="29">
        <v>2785</v>
      </c>
      <c r="C40" s="29">
        <v>2324</v>
      </c>
      <c r="D40" s="29">
        <v>2240</v>
      </c>
      <c r="E40" s="68">
        <f t="shared" si="0"/>
        <v>0.19836488812392417</v>
      </c>
      <c r="F40" s="68">
        <f t="shared" si="1"/>
        <v>0.2433035714285714</v>
      </c>
      <c r="G40" s="29">
        <v>6916</v>
      </c>
      <c r="H40" s="29">
        <v>4660</v>
      </c>
      <c r="I40" s="29">
        <v>4937</v>
      </c>
      <c r="J40" s="59">
        <f t="shared" si="2"/>
        <v>0.48412017167381971</v>
      </c>
      <c r="K40" s="59">
        <f t="shared" si="3"/>
        <v>0.40085071906015801</v>
      </c>
    </row>
    <row r="41" spans="1:11" x14ac:dyDescent="0.2">
      <c r="A41" s="2" t="s">
        <v>29</v>
      </c>
      <c r="B41" s="29">
        <v>12644</v>
      </c>
      <c r="C41" s="29">
        <v>17372</v>
      </c>
      <c r="D41" s="29">
        <v>12851</v>
      </c>
      <c r="E41" s="68">
        <f t="shared" si="0"/>
        <v>-0.27216209993092333</v>
      </c>
      <c r="F41" s="68">
        <f t="shared" si="1"/>
        <v>-1.6107695899151842E-2</v>
      </c>
      <c r="G41" s="29">
        <v>32958</v>
      </c>
      <c r="H41" s="29">
        <v>37818</v>
      </c>
      <c r="I41" s="29">
        <v>33467</v>
      </c>
      <c r="J41" s="59">
        <f t="shared" si="2"/>
        <v>-0.12851023322227506</v>
      </c>
      <c r="K41" s="59">
        <f t="shared" si="3"/>
        <v>-1.5209011862431621E-2</v>
      </c>
    </row>
    <row r="42" spans="1:11" x14ac:dyDescent="0.2">
      <c r="A42" s="2" t="s">
        <v>30</v>
      </c>
      <c r="B42" s="28">
        <v>746</v>
      </c>
      <c r="C42" s="28">
        <v>693</v>
      </c>
      <c r="D42" s="28">
        <v>587</v>
      </c>
      <c r="E42" s="68">
        <f t="shared" si="0"/>
        <v>7.6479076479076369E-2</v>
      </c>
      <c r="F42" s="68">
        <f t="shared" si="1"/>
        <v>0.27086882453151628</v>
      </c>
      <c r="G42" s="28">
        <v>1806</v>
      </c>
      <c r="H42" s="28">
        <v>1681</v>
      </c>
      <c r="I42" s="28">
        <v>1600</v>
      </c>
      <c r="J42" s="59">
        <f t="shared" si="2"/>
        <v>7.4360499702557981E-2</v>
      </c>
      <c r="K42" s="59">
        <f t="shared" si="3"/>
        <v>0.12874999999999992</v>
      </c>
    </row>
    <row r="43" spans="1:11" x14ac:dyDescent="0.2">
      <c r="A43" s="2" t="s">
        <v>31</v>
      </c>
      <c r="B43" s="28">
        <v>6143</v>
      </c>
      <c r="C43" s="28">
        <v>4122</v>
      </c>
      <c r="D43" s="28">
        <v>8082</v>
      </c>
      <c r="E43" s="68">
        <f t="shared" si="0"/>
        <v>0.49029597282872395</v>
      </c>
      <c r="F43" s="68">
        <f t="shared" si="1"/>
        <v>-0.2399158624102945</v>
      </c>
      <c r="G43" s="28">
        <v>14005</v>
      </c>
      <c r="H43" s="28">
        <v>11015</v>
      </c>
      <c r="I43" s="28">
        <v>18760</v>
      </c>
      <c r="J43" s="59">
        <f t="shared" si="2"/>
        <v>0.27144802541988189</v>
      </c>
      <c r="K43" s="59">
        <f t="shared" si="3"/>
        <v>-0.25346481876332627</v>
      </c>
    </row>
    <row r="44" spans="1:11" x14ac:dyDescent="0.2">
      <c r="A44" s="2" t="s">
        <v>32</v>
      </c>
      <c r="B44" s="28">
        <v>2943</v>
      </c>
      <c r="C44" s="28">
        <v>3167</v>
      </c>
      <c r="D44" s="28">
        <v>2369</v>
      </c>
      <c r="E44" s="68">
        <f t="shared" si="0"/>
        <v>-7.0729396905588882E-2</v>
      </c>
      <c r="F44" s="68">
        <f t="shared" si="1"/>
        <v>0.24229632756437325</v>
      </c>
      <c r="G44" s="28">
        <v>6851</v>
      </c>
      <c r="H44" s="28">
        <v>6862</v>
      </c>
      <c r="I44" s="28">
        <v>6174</v>
      </c>
      <c r="J44" s="59">
        <f t="shared" si="2"/>
        <v>-1.6030311862430535E-3</v>
      </c>
      <c r="K44" s="59">
        <f t="shared" si="3"/>
        <v>0.10965338516358925</v>
      </c>
    </row>
    <row r="45" spans="1:11" x14ac:dyDescent="0.2">
      <c r="A45" s="3" t="s">
        <v>33</v>
      </c>
      <c r="B45" s="29">
        <v>20890</v>
      </c>
      <c r="C45" s="29">
        <v>25630</v>
      </c>
      <c r="D45" s="29">
        <v>16663</v>
      </c>
      <c r="E45" s="68">
        <f t="shared" si="0"/>
        <v>-0.18493952399531799</v>
      </c>
      <c r="F45" s="68">
        <f t="shared" si="1"/>
        <v>0.25367580867790918</v>
      </c>
      <c r="G45" s="29">
        <v>53938</v>
      </c>
      <c r="H45" s="29">
        <v>52101</v>
      </c>
      <c r="I45" s="29">
        <v>47526</v>
      </c>
      <c r="J45" s="59">
        <f t="shared" si="2"/>
        <v>3.5258440337037733E-2</v>
      </c>
      <c r="K45" s="59">
        <f t="shared" si="3"/>
        <v>0.1349156251315069</v>
      </c>
    </row>
    <row r="46" spans="1:11" x14ac:dyDescent="0.2">
      <c r="A46" s="3" t="s">
        <v>34</v>
      </c>
      <c r="B46" s="29">
        <v>12313</v>
      </c>
      <c r="C46" s="29">
        <v>8763</v>
      </c>
      <c r="D46" s="29">
        <v>11319</v>
      </c>
      <c r="E46" s="68">
        <f t="shared" si="0"/>
        <v>0.40511240442770746</v>
      </c>
      <c r="F46" s="68">
        <f t="shared" si="1"/>
        <v>8.7816944959802079E-2</v>
      </c>
      <c r="G46" s="29">
        <v>26599</v>
      </c>
      <c r="H46" s="29">
        <v>20760</v>
      </c>
      <c r="I46" s="29">
        <v>24845</v>
      </c>
      <c r="J46" s="59">
        <f t="shared" si="2"/>
        <v>0.28126204238921004</v>
      </c>
      <c r="K46" s="59">
        <f t="shared" si="3"/>
        <v>7.0597705775810038E-2</v>
      </c>
    </row>
    <row r="47" spans="1:11" x14ac:dyDescent="0.2">
      <c r="A47" s="2" t="s">
        <v>35</v>
      </c>
      <c r="B47" s="29">
        <v>3538</v>
      </c>
      <c r="C47" s="29">
        <v>3145</v>
      </c>
      <c r="D47" s="29">
        <v>2622</v>
      </c>
      <c r="E47" s="68">
        <f t="shared" si="0"/>
        <v>0.12496025437201919</v>
      </c>
      <c r="F47" s="68">
        <f t="shared" si="1"/>
        <v>0.34935163996948893</v>
      </c>
      <c r="G47" s="29">
        <v>9083</v>
      </c>
      <c r="H47" s="29">
        <v>7467</v>
      </c>
      <c r="I47" s="29">
        <v>7329</v>
      </c>
      <c r="J47" s="59">
        <f t="shared" si="2"/>
        <v>0.21641890987009504</v>
      </c>
      <c r="K47" s="59">
        <f t="shared" si="3"/>
        <v>0.23932323645790698</v>
      </c>
    </row>
    <row r="48" spans="1:11" x14ac:dyDescent="0.2">
      <c r="A48" s="2" t="s">
        <v>36</v>
      </c>
      <c r="B48" s="29">
        <v>23567</v>
      </c>
      <c r="C48" s="29">
        <v>17208</v>
      </c>
      <c r="D48" s="29">
        <v>19840</v>
      </c>
      <c r="E48" s="68">
        <f t="shared" si="0"/>
        <v>0.36953742445374238</v>
      </c>
      <c r="F48" s="68">
        <f t="shared" si="1"/>
        <v>0.18785282258064506</v>
      </c>
      <c r="G48" s="29">
        <v>45637</v>
      </c>
      <c r="H48" s="29">
        <v>35746</v>
      </c>
      <c r="I48" s="29">
        <v>42625</v>
      </c>
      <c r="J48" s="59">
        <f t="shared" si="2"/>
        <v>0.27670228836792932</v>
      </c>
      <c r="K48" s="59">
        <f t="shared" si="3"/>
        <v>7.0662756598240506E-2</v>
      </c>
    </row>
    <row r="49" spans="1:11" x14ac:dyDescent="0.2">
      <c r="A49" s="2" t="s">
        <v>37</v>
      </c>
      <c r="B49" s="29">
        <v>2983</v>
      </c>
      <c r="C49" s="29">
        <v>3014</v>
      </c>
      <c r="D49" s="29">
        <v>2819</v>
      </c>
      <c r="E49" s="68">
        <f t="shared" si="0"/>
        <v>-1.0285335102853344E-2</v>
      </c>
      <c r="F49" s="68">
        <f t="shared" si="1"/>
        <v>5.8176658389499813E-2</v>
      </c>
      <c r="G49" s="29">
        <v>10124</v>
      </c>
      <c r="H49" s="29">
        <v>7432</v>
      </c>
      <c r="I49" s="29">
        <v>7772</v>
      </c>
      <c r="J49" s="59">
        <f t="shared" si="2"/>
        <v>0.36221743810548968</v>
      </c>
      <c r="K49" s="59">
        <f t="shared" si="3"/>
        <v>0.30262480699948524</v>
      </c>
    </row>
    <row r="50" spans="1:11" x14ac:dyDescent="0.2">
      <c r="A50" s="3" t="s">
        <v>38</v>
      </c>
      <c r="B50" s="29">
        <v>4460</v>
      </c>
      <c r="C50" s="29">
        <v>3762</v>
      </c>
      <c r="D50" s="29">
        <v>3541</v>
      </c>
      <c r="E50" s="68">
        <f t="shared" si="0"/>
        <v>0.18553960659223812</v>
      </c>
      <c r="F50" s="68">
        <f t="shared" si="1"/>
        <v>0.25953120587404688</v>
      </c>
      <c r="G50" s="29">
        <v>11577</v>
      </c>
      <c r="H50" s="29">
        <v>9366</v>
      </c>
      <c r="I50" s="29">
        <v>9227</v>
      </c>
      <c r="J50" s="59">
        <f t="shared" si="2"/>
        <v>0.23606662395900058</v>
      </c>
      <c r="K50" s="59">
        <f t="shared" si="3"/>
        <v>0.25468733066001947</v>
      </c>
    </row>
    <row r="51" spans="1:11" x14ac:dyDescent="0.2">
      <c r="A51" s="2" t="s">
        <v>39</v>
      </c>
      <c r="B51" s="29">
        <v>653</v>
      </c>
      <c r="C51" s="29">
        <v>587</v>
      </c>
      <c r="D51" s="29">
        <v>636</v>
      </c>
      <c r="E51" s="68">
        <f t="shared" si="0"/>
        <v>0.11243611584327096</v>
      </c>
      <c r="F51" s="68">
        <f t="shared" si="1"/>
        <v>2.6729559748427612E-2</v>
      </c>
      <c r="G51" s="29">
        <v>1644</v>
      </c>
      <c r="H51" s="29">
        <v>1445</v>
      </c>
      <c r="I51" s="29">
        <v>1774</v>
      </c>
      <c r="J51" s="59">
        <f t="shared" si="2"/>
        <v>0.13771626297577844</v>
      </c>
      <c r="K51" s="59">
        <f t="shared" si="3"/>
        <v>-7.3280721533258153E-2</v>
      </c>
    </row>
    <row r="52" spans="1:11" x14ac:dyDescent="0.2">
      <c r="A52" s="2"/>
      <c r="B52" s="29"/>
      <c r="C52" s="29"/>
      <c r="D52" s="29"/>
      <c r="E52" s="68"/>
      <c r="F52" s="68"/>
      <c r="G52" s="29"/>
      <c r="H52" s="29"/>
      <c r="I52" s="29"/>
      <c r="J52" s="59"/>
      <c r="K52" s="59"/>
    </row>
    <row r="53" spans="1:11" x14ac:dyDescent="0.2">
      <c r="A53" s="2" t="s">
        <v>40</v>
      </c>
      <c r="B53" s="29">
        <v>52135</v>
      </c>
      <c r="C53" s="29">
        <v>45004</v>
      </c>
      <c r="D53" s="29">
        <f>SUM(D54:D60)</f>
        <v>42380</v>
      </c>
      <c r="E53" s="68">
        <f t="shared" si="0"/>
        <v>0.15845258199271184</v>
      </c>
      <c r="F53" s="68">
        <f t="shared" si="1"/>
        <v>0.23017932987258138</v>
      </c>
      <c r="G53" s="29">
        <v>131916</v>
      </c>
      <c r="H53" s="29">
        <v>103404</v>
      </c>
      <c r="I53" s="29" t="e">
        <f>D53+#REF!</f>
        <v>#REF!</v>
      </c>
      <c r="J53" s="59">
        <f t="shared" si="2"/>
        <v>0.27573401415805976</v>
      </c>
      <c r="K53" s="59" t="e">
        <f t="shared" si="3"/>
        <v>#REF!</v>
      </c>
    </row>
    <row r="54" spans="1:11" x14ac:dyDescent="0.2">
      <c r="A54" s="2" t="s">
        <v>41</v>
      </c>
      <c r="B54" s="29">
        <v>41495</v>
      </c>
      <c r="C54" s="29">
        <v>34035</v>
      </c>
      <c r="D54" s="29">
        <v>30761</v>
      </c>
      <c r="E54" s="68">
        <f t="shared" si="0"/>
        <v>0.21918613192302039</v>
      </c>
      <c r="F54" s="68">
        <f t="shared" si="1"/>
        <v>0.34894834368193495</v>
      </c>
      <c r="G54" s="29">
        <v>103326</v>
      </c>
      <c r="H54" s="29">
        <v>78604</v>
      </c>
      <c r="I54" s="29">
        <v>75379</v>
      </c>
      <c r="J54" s="59">
        <f t="shared" si="2"/>
        <v>0.31451325632283345</v>
      </c>
      <c r="K54" s="59">
        <f t="shared" si="3"/>
        <v>0.37075312752888734</v>
      </c>
    </row>
    <row r="55" spans="1:11" x14ac:dyDescent="0.2">
      <c r="A55" s="2" t="s">
        <v>42</v>
      </c>
      <c r="B55" s="29">
        <v>8666</v>
      </c>
      <c r="C55" s="29">
        <v>8538</v>
      </c>
      <c r="D55" s="29">
        <v>9458</v>
      </c>
      <c r="E55" s="68">
        <f t="shared" si="0"/>
        <v>1.4991801358632095E-2</v>
      </c>
      <c r="F55" s="68">
        <f t="shared" si="1"/>
        <v>-8.3738633960668163E-2</v>
      </c>
      <c r="G55" s="29">
        <v>22720</v>
      </c>
      <c r="H55" s="29">
        <v>19168</v>
      </c>
      <c r="I55" s="29">
        <v>22173</v>
      </c>
      <c r="J55" s="59">
        <f t="shared" si="2"/>
        <v>0.18530884808013348</v>
      </c>
      <c r="K55" s="59">
        <f t="shared" si="3"/>
        <v>2.4669643259820573E-2</v>
      </c>
    </row>
    <row r="56" spans="1:11" x14ac:dyDescent="0.2">
      <c r="A56" s="2" t="s">
        <v>43</v>
      </c>
      <c r="B56" s="28">
        <v>968</v>
      </c>
      <c r="C56" s="28">
        <v>993</v>
      </c>
      <c r="D56" s="28">
        <v>868</v>
      </c>
      <c r="E56" s="68">
        <f t="shared" si="0"/>
        <v>-2.5176233635448186E-2</v>
      </c>
      <c r="F56" s="68">
        <f t="shared" si="1"/>
        <v>0.11520737327188946</v>
      </c>
      <c r="G56" s="28">
        <v>2706</v>
      </c>
      <c r="H56" s="28">
        <v>2197</v>
      </c>
      <c r="I56" s="28">
        <v>1968</v>
      </c>
      <c r="J56" s="59">
        <f t="shared" si="2"/>
        <v>0.23167956304050974</v>
      </c>
      <c r="K56" s="59">
        <f t="shared" si="3"/>
        <v>0.375</v>
      </c>
    </row>
    <row r="57" spans="1:11" x14ac:dyDescent="0.2">
      <c r="A57" s="2" t="s">
        <v>44</v>
      </c>
      <c r="B57" s="28">
        <v>193</v>
      </c>
      <c r="C57" s="28">
        <v>247</v>
      </c>
      <c r="D57" s="28">
        <v>254</v>
      </c>
      <c r="E57" s="68">
        <f t="shared" si="0"/>
        <v>-0.21862348178137647</v>
      </c>
      <c r="F57" s="68">
        <f t="shared" si="1"/>
        <v>-0.24015748031496065</v>
      </c>
      <c r="G57" s="28">
        <v>638</v>
      </c>
      <c r="H57" s="28">
        <v>649</v>
      </c>
      <c r="I57" s="28">
        <v>796</v>
      </c>
      <c r="J57" s="59">
        <f t="shared" si="2"/>
        <v>-1.6949152542372836E-2</v>
      </c>
      <c r="K57" s="59">
        <f t="shared" si="3"/>
        <v>-0.19849246231155782</v>
      </c>
    </row>
    <row r="58" spans="1:11" x14ac:dyDescent="0.2">
      <c r="A58" s="2" t="s">
        <v>46</v>
      </c>
      <c r="B58" s="29">
        <v>197</v>
      </c>
      <c r="C58" s="29">
        <v>257</v>
      </c>
      <c r="D58" s="29">
        <v>274</v>
      </c>
      <c r="E58" s="68">
        <f t="shared" si="0"/>
        <v>-0.2334630350194552</v>
      </c>
      <c r="F58" s="68">
        <f t="shared" si="1"/>
        <v>-0.28102189781021902</v>
      </c>
      <c r="G58" s="29">
        <v>581</v>
      </c>
      <c r="H58" s="29">
        <v>652</v>
      </c>
      <c r="I58" s="29">
        <v>667</v>
      </c>
      <c r="J58" s="59">
        <f t="shared" si="2"/>
        <v>-0.10889570552147243</v>
      </c>
      <c r="K58" s="59">
        <f t="shared" si="3"/>
        <v>-0.1289355322338831</v>
      </c>
    </row>
    <row r="59" spans="1:11" x14ac:dyDescent="0.2">
      <c r="A59" s="2" t="s">
        <v>109</v>
      </c>
      <c r="B59" s="29">
        <v>539</v>
      </c>
      <c r="C59" s="29">
        <v>714</v>
      </c>
      <c r="D59" s="29">
        <v>615</v>
      </c>
      <c r="E59" s="68">
        <f t="shared" si="0"/>
        <v>-0.24509803921568629</v>
      </c>
      <c r="F59" s="68">
        <f t="shared" si="1"/>
        <v>-0.12357723577235769</v>
      </c>
      <c r="G59" s="29">
        <v>1552</v>
      </c>
      <c r="H59" s="29">
        <v>1461</v>
      </c>
      <c r="I59" s="29">
        <v>1395</v>
      </c>
      <c r="J59" s="59">
        <f t="shared" si="2"/>
        <v>6.228610540725521E-2</v>
      </c>
      <c r="K59" s="59">
        <f t="shared" si="3"/>
        <v>0.11254480286738344</v>
      </c>
    </row>
    <row r="60" spans="1:11" x14ac:dyDescent="0.2">
      <c r="A60" s="2" t="s">
        <v>49</v>
      </c>
      <c r="B60" s="28">
        <v>77</v>
      </c>
      <c r="C60" s="28">
        <v>220</v>
      </c>
      <c r="D60" s="28">
        <v>150</v>
      </c>
      <c r="E60" s="68">
        <f t="shared" si="0"/>
        <v>-0.65</v>
      </c>
      <c r="F60" s="68">
        <f t="shared" si="1"/>
        <v>-0.48666666666666669</v>
      </c>
      <c r="G60" s="28">
        <v>393</v>
      </c>
      <c r="H60" s="28">
        <v>673</v>
      </c>
      <c r="I60" s="28" t="e">
        <f>D60+#REF!</f>
        <v>#REF!</v>
      </c>
      <c r="J60" s="59">
        <f t="shared" si="2"/>
        <v>-0.41604754829123325</v>
      </c>
      <c r="K60" s="59" t="e">
        <f t="shared" si="3"/>
        <v>#REF!</v>
      </c>
    </row>
    <row r="61" spans="1:11" x14ac:dyDescent="0.2">
      <c r="B61" s="28"/>
      <c r="C61" s="28"/>
      <c r="D61" s="28"/>
      <c r="E61" s="68"/>
      <c r="F61" s="68"/>
      <c r="G61" s="28"/>
      <c r="H61" s="28"/>
      <c r="I61" s="28"/>
      <c r="J61" s="59"/>
      <c r="K61" s="59"/>
    </row>
    <row r="62" spans="1:11" x14ac:dyDescent="0.2">
      <c r="A62" s="2" t="s">
        <v>47</v>
      </c>
      <c r="B62" s="28">
        <v>477</v>
      </c>
      <c r="C62" s="28">
        <v>341</v>
      </c>
      <c r="D62" s="28">
        <v>286</v>
      </c>
      <c r="E62" s="68">
        <f t="shared" si="0"/>
        <v>0.39882697947214085</v>
      </c>
      <c r="F62" s="68">
        <f t="shared" si="1"/>
        <v>0.66783216783216792</v>
      </c>
      <c r="G62" s="28" t="e">
        <f>B62+#REF!</f>
        <v>#REF!</v>
      </c>
      <c r="H62" s="28">
        <v>911</v>
      </c>
      <c r="I62" s="28">
        <v>1267</v>
      </c>
      <c r="J62" s="59" t="e">
        <f t="shared" si="2"/>
        <v>#REF!</v>
      </c>
      <c r="K62" s="59" t="e">
        <f t="shared" si="3"/>
        <v>#REF!</v>
      </c>
    </row>
    <row r="63" spans="1:11" x14ac:dyDescent="0.2">
      <c r="A63" s="2" t="s">
        <v>48</v>
      </c>
      <c r="B63" s="29">
        <v>1028</v>
      </c>
      <c r="C63" s="29">
        <v>326</v>
      </c>
      <c r="D63" s="29">
        <v>902</v>
      </c>
      <c r="E63" s="84" t="s">
        <v>125</v>
      </c>
      <c r="F63" s="68">
        <f t="shared" si="1"/>
        <v>0.13968957871396892</v>
      </c>
      <c r="G63" s="29">
        <v>1533</v>
      </c>
      <c r="H63" s="29">
        <v>542</v>
      </c>
      <c r="I63" s="29">
        <v>1125</v>
      </c>
      <c r="J63" s="59">
        <f t="shared" si="2"/>
        <v>1.8284132841328415</v>
      </c>
      <c r="K63" s="59">
        <f t="shared" si="3"/>
        <v>0.36266666666666669</v>
      </c>
    </row>
    <row r="64" spans="1:11" x14ac:dyDescent="0.2">
      <c r="A64" s="2" t="s">
        <v>45</v>
      </c>
      <c r="B64" s="29">
        <v>1214</v>
      </c>
      <c r="C64" s="29">
        <v>432</v>
      </c>
      <c r="D64" s="29">
        <v>715</v>
      </c>
      <c r="E64" s="82" t="s">
        <v>125</v>
      </c>
      <c r="F64" s="68">
        <f t="shared" si="1"/>
        <v>0.69790209790209801</v>
      </c>
      <c r="G64" s="29">
        <v>3026</v>
      </c>
      <c r="H64" s="29">
        <v>947</v>
      </c>
      <c r="I64" s="29">
        <v>1258</v>
      </c>
      <c r="J64" s="82" t="s">
        <v>125</v>
      </c>
      <c r="K64" s="59">
        <f t="shared" si="3"/>
        <v>1.4054054054054053</v>
      </c>
    </row>
    <row r="65" spans="1:11" x14ac:dyDescent="0.2">
      <c r="A65" s="2" t="s">
        <v>50</v>
      </c>
      <c r="B65" s="29">
        <v>550</v>
      </c>
      <c r="C65" s="29">
        <v>482</v>
      </c>
      <c r="D65" s="29">
        <v>649</v>
      </c>
      <c r="E65" s="68">
        <f t="shared" si="0"/>
        <v>0.1410788381742738</v>
      </c>
      <c r="F65" s="68">
        <f t="shared" si="1"/>
        <v>-0.15254237288135597</v>
      </c>
      <c r="G65" s="29">
        <v>1135</v>
      </c>
      <c r="H65" s="29">
        <v>902</v>
      </c>
      <c r="I65" s="29">
        <v>1361</v>
      </c>
      <c r="J65" s="59">
        <f t="shared" si="2"/>
        <v>0.25831485587583147</v>
      </c>
      <c r="K65" s="59">
        <f t="shared" si="3"/>
        <v>-0.1660543717854519</v>
      </c>
    </row>
    <row r="66" spans="1:11" x14ac:dyDescent="0.2">
      <c r="B66" s="29"/>
      <c r="C66" s="29"/>
      <c r="D66" s="29"/>
      <c r="E66" s="68"/>
      <c r="F66" s="68"/>
      <c r="G66" s="29"/>
      <c r="H66" s="29"/>
      <c r="I66" s="29"/>
      <c r="J66" s="59"/>
      <c r="K66" s="59"/>
    </row>
    <row r="67" spans="1:11" x14ac:dyDescent="0.2">
      <c r="A67" s="2" t="s">
        <v>51</v>
      </c>
      <c r="B67" s="29">
        <v>8121</v>
      </c>
      <c r="C67" s="29">
        <v>5421</v>
      </c>
      <c r="D67" s="29">
        <v>6518</v>
      </c>
      <c r="E67" s="68">
        <f t="shared" si="0"/>
        <v>0.49806308799114563</v>
      </c>
      <c r="F67" s="68">
        <f t="shared" si="1"/>
        <v>0.24593433568579326</v>
      </c>
      <c r="G67" s="29">
        <v>23238</v>
      </c>
      <c r="H67" s="29">
        <v>17950</v>
      </c>
      <c r="I67" s="29">
        <v>18878</v>
      </c>
      <c r="J67" s="59">
        <f t="shared" si="2"/>
        <v>0.29459610027855154</v>
      </c>
      <c r="K67" s="59">
        <f t="shared" si="3"/>
        <v>0.23095666913867996</v>
      </c>
    </row>
    <row r="68" spans="1:11" x14ac:dyDescent="0.2">
      <c r="A68" s="2" t="s">
        <v>52</v>
      </c>
      <c r="B68" s="29">
        <v>1842</v>
      </c>
      <c r="C68" s="29">
        <v>1349</v>
      </c>
      <c r="D68" s="29">
        <v>858</v>
      </c>
      <c r="E68" s="68">
        <f t="shared" si="0"/>
        <v>0.36545589325426242</v>
      </c>
      <c r="F68" s="68">
        <f t="shared" si="1"/>
        <v>1.1468531468531467</v>
      </c>
      <c r="G68" s="29">
        <v>4310</v>
      </c>
      <c r="H68" s="29">
        <v>3195</v>
      </c>
      <c r="I68" s="29">
        <v>2091</v>
      </c>
      <c r="J68" s="59">
        <f t="shared" si="2"/>
        <v>0.34898278560250384</v>
      </c>
      <c r="K68" s="59">
        <f t="shared" si="3"/>
        <v>1.0612147297943566</v>
      </c>
    </row>
    <row r="69" spans="1:11" x14ac:dyDescent="0.2">
      <c r="A69" s="2" t="s">
        <v>53</v>
      </c>
      <c r="B69" s="29">
        <v>1059</v>
      </c>
      <c r="C69" s="29">
        <v>531</v>
      </c>
      <c r="D69" s="29">
        <v>536</v>
      </c>
      <c r="E69" s="68">
        <f t="shared" si="0"/>
        <v>0.99435028248587565</v>
      </c>
      <c r="F69" s="68">
        <f t="shared" si="1"/>
        <v>0.97574626865671643</v>
      </c>
      <c r="G69" s="29">
        <v>1723</v>
      </c>
      <c r="H69" s="29" t="e">
        <f>C69+#REF!</f>
        <v>#REF!</v>
      </c>
      <c r="I69" s="29">
        <v>1324</v>
      </c>
      <c r="J69" s="59" t="e">
        <f t="shared" si="2"/>
        <v>#REF!</v>
      </c>
      <c r="K69" s="59">
        <f t="shared" si="3"/>
        <v>0.3013595166163141</v>
      </c>
    </row>
    <row r="70" spans="1:11" x14ac:dyDescent="0.2">
      <c r="A70" s="2" t="s">
        <v>105</v>
      </c>
      <c r="B70" s="29">
        <v>348</v>
      </c>
      <c r="C70" s="29">
        <v>251</v>
      </c>
      <c r="D70" s="29">
        <v>398</v>
      </c>
      <c r="E70" s="68">
        <f t="shared" ref="E70:E96" si="4">B70/C70-1</f>
        <v>0.38645418326693237</v>
      </c>
      <c r="F70" s="68">
        <f t="shared" ref="F70:F96" si="5">B70/D70-1</f>
        <v>-0.12562814070351758</v>
      </c>
      <c r="G70" s="29">
        <v>821</v>
      </c>
      <c r="H70" s="29" t="e">
        <f>C70+#REF!</f>
        <v>#REF!</v>
      </c>
      <c r="I70" s="29">
        <v>905</v>
      </c>
      <c r="J70" s="59" t="e">
        <f t="shared" ref="J70:J96" si="6">G70/H70-1</f>
        <v>#REF!</v>
      </c>
      <c r="K70" s="59">
        <f t="shared" ref="K70:K96" si="7">G70/I70-1</f>
        <v>-9.2817679558011013E-2</v>
      </c>
    </row>
    <row r="71" spans="1:11" x14ac:dyDescent="0.2">
      <c r="A71" s="2" t="s">
        <v>108</v>
      </c>
      <c r="B71" s="29">
        <v>422</v>
      </c>
      <c r="C71" s="29">
        <v>250</v>
      </c>
      <c r="D71" s="29">
        <v>266</v>
      </c>
      <c r="E71" s="68">
        <f t="shared" si="4"/>
        <v>0.68799999999999994</v>
      </c>
      <c r="F71" s="68">
        <f t="shared" si="5"/>
        <v>0.58646616541353391</v>
      </c>
      <c r="G71" s="29">
        <v>1158</v>
      </c>
      <c r="H71" s="29" t="e">
        <f>C71+#REF!</f>
        <v>#REF!</v>
      </c>
      <c r="I71" s="29">
        <v>892</v>
      </c>
      <c r="J71" s="59" t="e">
        <f t="shared" si="6"/>
        <v>#REF!</v>
      </c>
      <c r="K71" s="59">
        <f t="shared" si="7"/>
        <v>0.29820627802690591</v>
      </c>
    </row>
    <row r="72" spans="1:11" x14ac:dyDescent="0.2">
      <c r="A72" s="2" t="s">
        <v>54</v>
      </c>
      <c r="B72" s="29">
        <v>4113</v>
      </c>
      <c r="C72" s="29">
        <v>2547</v>
      </c>
      <c r="D72" s="29">
        <v>3827</v>
      </c>
      <c r="E72" s="68">
        <f t="shared" si="4"/>
        <v>0.61484098939929321</v>
      </c>
      <c r="F72" s="68">
        <f t="shared" si="5"/>
        <v>7.4732166187614357E-2</v>
      </c>
      <c r="G72" s="29">
        <v>11431</v>
      </c>
      <c r="H72" s="29">
        <v>6235</v>
      </c>
      <c r="I72" s="29">
        <v>9391</v>
      </c>
      <c r="J72" s="59">
        <f t="shared" si="6"/>
        <v>0.83336006415396957</v>
      </c>
      <c r="K72" s="59">
        <f t="shared" si="7"/>
        <v>0.2172292620594185</v>
      </c>
    </row>
    <row r="73" spans="1:11" x14ac:dyDescent="0.2">
      <c r="A73" s="2" t="s">
        <v>55</v>
      </c>
      <c r="B73" s="29">
        <v>693</v>
      </c>
      <c r="C73" s="29">
        <v>417</v>
      </c>
      <c r="D73" s="29">
        <v>1028</v>
      </c>
      <c r="E73" s="68">
        <f t="shared" si="4"/>
        <v>0.66187050359712241</v>
      </c>
      <c r="F73" s="68">
        <f t="shared" si="5"/>
        <v>-0.32587548638132291</v>
      </c>
      <c r="G73" s="29">
        <v>1590</v>
      </c>
      <c r="H73" s="29">
        <v>1035</v>
      </c>
      <c r="I73" s="29" t="e">
        <f>D73+#REF!</f>
        <v>#REF!</v>
      </c>
      <c r="J73" s="59">
        <f t="shared" si="6"/>
        <v>0.53623188405797095</v>
      </c>
      <c r="K73" s="59" t="e">
        <f t="shared" si="7"/>
        <v>#REF!</v>
      </c>
    </row>
    <row r="74" spans="1:11" x14ac:dyDescent="0.2">
      <c r="A74" s="2" t="s">
        <v>56</v>
      </c>
      <c r="B74" s="28">
        <v>1926</v>
      </c>
      <c r="C74" s="28">
        <v>1765</v>
      </c>
      <c r="D74" s="28">
        <v>1812</v>
      </c>
      <c r="E74" s="68">
        <f t="shared" si="4"/>
        <v>9.1218130311614631E-2</v>
      </c>
      <c r="F74" s="68">
        <f t="shared" si="5"/>
        <v>6.29139072847682E-2</v>
      </c>
      <c r="G74" s="28">
        <v>4051</v>
      </c>
      <c r="H74" s="28">
        <v>3682</v>
      </c>
      <c r="I74" s="28">
        <v>3728</v>
      </c>
      <c r="J74" s="59">
        <f t="shared" si="6"/>
        <v>0.10021727322107554</v>
      </c>
      <c r="K74" s="59">
        <f t="shared" si="7"/>
        <v>8.6641630901287625E-2</v>
      </c>
    </row>
    <row r="75" spans="1:11" x14ac:dyDescent="0.2">
      <c r="A75" s="2" t="s">
        <v>57</v>
      </c>
      <c r="B75" s="28">
        <v>1980</v>
      </c>
      <c r="C75" s="28">
        <v>1102</v>
      </c>
      <c r="D75" s="28">
        <v>1938</v>
      </c>
      <c r="E75" s="68">
        <f t="shared" si="4"/>
        <v>0.79673321234119787</v>
      </c>
      <c r="F75" s="68">
        <f t="shared" si="5"/>
        <v>2.1671826625387025E-2</v>
      </c>
      <c r="G75" s="28">
        <v>3018</v>
      </c>
      <c r="H75" s="28">
        <v>2140</v>
      </c>
      <c r="I75" s="28">
        <v>2990</v>
      </c>
      <c r="J75" s="59">
        <f t="shared" si="6"/>
        <v>0.41028037383177574</v>
      </c>
      <c r="K75" s="59">
        <f t="shared" si="7"/>
        <v>9.3645484949833602E-3</v>
      </c>
    </row>
    <row r="76" spans="1:11" x14ac:dyDescent="0.2">
      <c r="A76" s="2" t="s">
        <v>58</v>
      </c>
      <c r="B76" s="29">
        <v>1367</v>
      </c>
      <c r="C76" s="29">
        <v>1144</v>
      </c>
      <c r="D76" s="29">
        <v>1273</v>
      </c>
      <c r="E76" s="68">
        <f t="shared" si="4"/>
        <v>0.19493006993007</v>
      </c>
      <c r="F76" s="68">
        <f t="shared" si="5"/>
        <v>7.3841319717203424E-2</v>
      </c>
      <c r="G76" s="29">
        <v>3947</v>
      </c>
      <c r="H76" s="29">
        <v>3132</v>
      </c>
      <c r="I76" s="29">
        <v>3691</v>
      </c>
      <c r="J76" s="59">
        <f t="shared" si="6"/>
        <v>0.26021711366538947</v>
      </c>
      <c r="K76" s="59">
        <f t="shared" si="7"/>
        <v>6.9357897588729234E-2</v>
      </c>
    </row>
    <row r="77" spans="1:11" x14ac:dyDescent="0.2">
      <c r="A77" s="2" t="s">
        <v>59</v>
      </c>
      <c r="B77" s="29">
        <v>651.99999999999977</v>
      </c>
      <c r="C77" s="29">
        <v>325</v>
      </c>
      <c r="D77" s="29">
        <f>320+1374-536-398-266</f>
        <v>494</v>
      </c>
      <c r="E77" s="68">
        <f t="shared" si="4"/>
        <v>1.0061538461538455</v>
      </c>
      <c r="F77" s="68">
        <f t="shared" si="5"/>
        <v>0.31983805668016152</v>
      </c>
      <c r="G77" s="29">
        <v>1455</v>
      </c>
      <c r="H77" s="29">
        <v>1130</v>
      </c>
      <c r="I77" s="29" t="e">
        <f>D77+#REF!</f>
        <v>#REF!</v>
      </c>
      <c r="J77" s="59">
        <f t="shared" si="6"/>
        <v>0.28761061946902644</v>
      </c>
      <c r="K77" s="59" t="e">
        <f t="shared" si="7"/>
        <v>#REF!</v>
      </c>
    </row>
    <row r="78" spans="1:11" x14ac:dyDescent="0.2">
      <c r="A78" s="2"/>
      <c r="B78" s="28"/>
      <c r="C78" s="28"/>
      <c r="D78" s="28"/>
      <c r="E78" s="68"/>
      <c r="F78" s="68"/>
      <c r="G78" s="28"/>
      <c r="H78" s="28"/>
      <c r="I78" s="28"/>
      <c r="J78" s="59"/>
      <c r="K78" s="59"/>
    </row>
    <row r="79" spans="1:11" x14ac:dyDescent="0.2">
      <c r="A79" s="3" t="s">
        <v>60</v>
      </c>
      <c r="B79" s="28">
        <v>71695</v>
      </c>
      <c r="C79" s="28">
        <v>62435</v>
      </c>
      <c r="D79" s="28">
        <v>64573</v>
      </c>
      <c r="E79" s="68">
        <f t="shared" si="4"/>
        <v>0.14831424681668937</v>
      </c>
      <c r="F79" s="68">
        <f t="shared" si="5"/>
        <v>0.11029377603642398</v>
      </c>
      <c r="G79" s="28">
        <v>186112</v>
      </c>
      <c r="H79" s="28">
        <v>168031</v>
      </c>
      <c r="I79" s="28">
        <v>177019</v>
      </c>
      <c r="J79" s="59">
        <f t="shared" si="6"/>
        <v>0.10760514428885148</v>
      </c>
      <c r="K79" s="59">
        <f t="shared" si="7"/>
        <v>5.1367367344748338E-2</v>
      </c>
    </row>
    <row r="80" spans="1:11" x14ac:dyDescent="0.2">
      <c r="A80" s="3" t="s">
        <v>61</v>
      </c>
      <c r="B80" s="28">
        <v>57012</v>
      </c>
      <c r="C80" s="28">
        <v>48875</v>
      </c>
      <c r="D80" s="28">
        <v>50662</v>
      </c>
      <c r="E80" s="68">
        <f t="shared" si="4"/>
        <v>0.16648593350383623</v>
      </c>
      <c r="F80" s="68">
        <f t="shared" si="5"/>
        <v>0.12534049188741059</v>
      </c>
      <c r="G80" s="28">
        <v>143699</v>
      </c>
      <c r="H80" s="28">
        <v>129002.00000000001</v>
      </c>
      <c r="I80" s="28">
        <v>135934</v>
      </c>
      <c r="J80" s="59">
        <f t="shared" si="6"/>
        <v>0.11392846622532971</v>
      </c>
      <c r="K80" s="59">
        <f t="shared" si="7"/>
        <v>5.7123309841540681E-2</v>
      </c>
    </row>
    <row r="81" spans="1:11" x14ac:dyDescent="0.2">
      <c r="A81" s="3" t="s">
        <v>62</v>
      </c>
      <c r="B81" s="29">
        <v>6230</v>
      </c>
      <c r="C81" s="29">
        <v>5322</v>
      </c>
      <c r="D81" s="29">
        <v>6027</v>
      </c>
      <c r="E81" s="68">
        <f t="shared" si="4"/>
        <v>0.1706125516723036</v>
      </c>
      <c r="F81" s="68">
        <f t="shared" si="5"/>
        <v>3.3681765389082408E-2</v>
      </c>
      <c r="G81" s="29">
        <v>14088</v>
      </c>
      <c r="H81" s="29">
        <v>12109</v>
      </c>
      <c r="I81" s="29">
        <v>13760</v>
      </c>
      <c r="J81" s="59">
        <f t="shared" si="6"/>
        <v>0.16343215789908339</v>
      </c>
      <c r="K81" s="59">
        <f t="shared" si="7"/>
        <v>2.3837209302325579E-2</v>
      </c>
    </row>
    <row r="82" spans="1:11" x14ac:dyDescent="0.2">
      <c r="A82" s="2" t="s">
        <v>63</v>
      </c>
      <c r="B82" s="29">
        <v>1401</v>
      </c>
      <c r="C82" s="29">
        <v>1871</v>
      </c>
      <c r="D82" s="29">
        <v>1842</v>
      </c>
      <c r="E82" s="68">
        <f t="shared" si="4"/>
        <v>-0.25120256547300912</v>
      </c>
      <c r="F82" s="68">
        <f t="shared" si="5"/>
        <v>-0.23941368078175895</v>
      </c>
      <c r="G82" s="29">
        <v>3142</v>
      </c>
      <c r="H82" s="29">
        <v>3259</v>
      </c>
      <c r="I82" s="29">
        <v>3695</v>
      </c>
      <c r="J82" s="59">
        <f t="shared" si="6"/>
        <v>-3.5900583000920583E-2</v>
      </c>
      <c r="K82" s="59">
        <f t="shared" si="7"/>
        <v>-0.1496617050067659</v>
      </c>
    </row>
    <row r="83" spans="1:11" x14ac:dyDescent="0.2">
      <c r="A83" s="3" t="s">
        <v>64</v>
      </c>
      <c r="B83" s="29">
        <v>7052</v>
      </c>
      <c r="C83" s="29">
        <v>6367</v>
      </c>
      <c r="D83" s="29">
        <f>502+5540</f>
        <v>6042</v>
      </c>
      <c r="E83" s="68">
        <f t="shared" si="4"/>
        <v>0.10758599026228999</v>
      </c>
      <c r="F83" s="68">
        <f t="shared" si="5"/>
        <v>0.1671631909963589</v>
      </c>
      <c r="G83" s="29">
        <v>25183</v>
      </c>
      <c r="H83" s="29">
        <v>23661</v>
      </c>
      <c r="I83" s="29">
        <f>1783+21847</f>
        <v>23630</v>
      </c>
      <c r="J83" s="59">
        <f t="shared" si="6"/>
        <v>6.4325260977980747E-2</v>
      </c>
      <c r="K83" s="59">
        <f t="shared" si="7"/>
        <v>6.5721540414727109E-2</v>
      </c>
    </row>
    <row r="84" spans="1:11" x14ac:dyDescent="0.2">
      <c r="A84" s="2" t="s">
        <v>65</v>
      </c>
      <c r="B84" s="29">
        <v>128</v>
      </c>
      <c r="C84" s="29">
        <v>276</v>
      </c>
      <c r="D84" s="29">
        <v>229</v>
      </c>
      <c r="E84" s="68">
        <f t="shared" si="4"/>
        <v>-0.53623188405797095</v>
      </c>
      <c r="F84" s="68">
        <f t="shared" si="5"/>
        <v>-0.44104803493449785</v>
      </c>
      <c r="G84" s="29">
        <v>597</v>
      </c>
      <c r="H84" s="29">
        <v>645</v>
      </c>
      <c r="I84" s="29">
        <v>590</v>
      </c>
      <c r="J84" s="59">
        <f t="shared" si="6"/>
        <v>-7.441860465116279E-2</v>
      </c>
      <c r="K84" s="59">
        <f t="shared" si="7"/>
        <v>1.1864406779660941E-2</v>
      </c>
    </row>
    <row r="85" spans="1:11" x14ac:dyDescent="0.2">
      <c r="A85" s="3" t="s">
        <v>66</v>
      </c>
      <c r="B85" s="29">
        <v>1197</v>
      </c>
      <c r="C85" s="29">
        <v>1588</v>
      </c>
      <c r="D85" s="29">
        <v>1118</v>
      </c>
      <c r="E85" s="68">
        <f t="shared" si="4"/>
        <v>-0.24622166246851385</v>
      </c>
      <c r="F85" s="68">
        <f t="shared" si="5"/>
        <v>7.0661896243291666E-2</v>
      </c>
      <c r="G85" s="29">
        <v>7318</v>
      </c>
      <c r="H85" s="29">
        <v>6989</v>
      </c>
      <c r="I85" s="29">
        <v>6525</v>
      </c>
      <c r="J85" s="59">
        <f t="shared" si="6"/>
        <v>4.7073973386750678E-2</v>
      </c>
      <c r="K85" s="59">
        <f t="shared" si="7"/>
        <v>0.12153256704980842</v>
      </c>
    </row>
    <row r="86" spans="1:11" x14ac:dyDescent="0.2">
      <c r="A86" s="2" t="s">
        <v>67</v>
      </c>
      <c r="B86" s="29">
        <v>3740</v>
      </c>
      <c r="C86" s="29">
        <v>2161</v>
      </c>
      <c r="D86" s="29">
        <v>2519</v>
      </c>
      <c r="E86" s="68">
        <f t="shared" si="4"/>
        <v>0.73068024062933823</v>
      </c>
      <c r="F86" s="68">
        <f t="shared" si="5"/>
        <v>0.48471615720524008</v>
      </c>
      <c r="G86" s="29">
        <v>10090</v>
      </c>
      <c r="H86" s="29">
        <v>8886</v>
      </c>
      <c r="I86" s="29">
        <v>9497</v>
      </c>
      <c r="J86" s="59">
        <f t="shared" si="6"/>
        <v>0.13549403556155748</v>
      </c>
      <c r="K86" s="59">
        <f t="shared" si="7"/>
        <v>6.2440770769716769E-2</v>
      </c>
    </row>
    <row r="87" spans="1:11" x14ac:dyDescent="0.2">
      <c r="A87" s="2" t="s">
        <v>68</v>
      </c>
      <c r="B87" s="29">
        <v>264</v>
      </c>
      <c r="C87" s="29">
        <v>267</v>
      </c>
      <c r="D87" s="29">
        <v>282</v>
      </c>
      <c r="E87" s="68">
        <f t="shared" si="4"/>
        <v>-1.1235955056179803E-2</v>
      </c>
      <c r="F87" s="68">
        <f t="shared" si="5"/>
        <v>-6.3829787234042534E-2</v>
      </c>
      <c r="G87" s="29">
        <v>1706</v>
      </c>
      <c r="H87" s="29">
        <v>1431</v>
      </c>
      <c r="I87" s="29">
        <v>1634</v>
      </c>
      <c r="J87" s="59">
        <f t="shared" si="6"/>
        <v>0.19217330538085253</v>
      </c>
      <c r="K87" s="59">
        <f t="shared" si="7"/>
        <v>4.4063647490820035E-2</v>
      </c>
    </row>
    <row r="88" spans="1:11" x14ac:dyDescent="0.2">
      <c r="A88" s="2" t="s">
        <v>69</v>
      </c>
      <c r="B88" s="29">
        <v>541</v>
      </c>
      <c r="C88" s="29">
        <v>664</v>
      </c>
      <c r="D88" s="29">
        <v>584</v>
      </c>
      <c r="E88" s="68">
        <f t="shared" si="4"/>
        <v>-0.18524096385542166</v>
      </c>
      <c r="F88" s="68">
        <f t="shared" si="5"/>
        <v>-7.3630136986301387E-2</v>
      </c>
      <c r="G88" s="29">
        <v>1521</v>
      </c>
      <c r="H88" s="29">
        <v>1792</v>
      </c>
      <c r="I88" s="29">
        <v>1688</v>
      </c>
      <c r="J88" s="59">
        <f t="shared" si="6"/>
        <v>-0.1512276785714286</v>
      </c>
      <c r="K88" s="59">
        <f t="shared" si="7"/>
        <v>-9.8933649289099534E-2</v>
      </c>
    </row>
    <row r="89" spans="1:11" x14ac:dyDescent="0.2">
      <c r="A89" s="2" t="s">
        <v>70</v>
      </c>
      <c r="B89" s="29">
        <v>160</v>
      </c>
      <c r="C89" s="29">
        <v>184</v>
      </c>
      <c r="D89" s="29">
        <v>150</v>
      </c>
      <c r="E89" s="68">
        <f t="shared" si="4"/>
        <v>-0.13043478260869568</v>
      </c>
      <c r="F89" s="68">
        <f t="shared" si="5"/>
        <v>6.6666666666666652E-2</v>
      </c>
      <c r="G89" s="29">
        <v>536</v>
      </c>
      <c r="H89" s="29">
        <v>437</v>
      </c>
      <c r="I89" s="29">
        <v>379</v>
      </c>
      <c r="J89" s="59">
        <f t="shared" si="6"/>
        <v>0.22654462242562934</v>
      </c>
      <c r="K89" s="59">
        <f t="shared" si="7"/>
        <v>0.41424802110817938</v>
      </c>
    </row>
    <row r="90" spans="1:11" x14ac:dyDescent="0.2">
      <c r="A90" s="2"/>
      <c r="B90" s="29"/>
      <c r="C90" s="29"/>
      <c r="D90" s="29"/>
      <c r="E90" s="68"/>
      <c r="F90" s="68"/>
      <c r="G90" s="29"/>
      <c r="H90" s="29"/>
      <c r="I90" s="29"/>
      <c r="J90" s="59"/>
      <c r="K90" s="59"/>
    </row>
    <row r="91" spans="1:11" x14ac:dyDescent="0.2">
      <c r="A91" s="2" t="s">
        <v>71</v>
      </c>
      <c r="B91" s="29">
        <v>2238</v>
      </c>
      <c r="C91" s="29">
        <v>2382</v>
      </c>
      <c r="D91" s="29">
        <v>2129</v>
      </c>
      <c r="E91" s="68">
        <f t="shared" si="4"/>
        <v>-6.0453400503778343E-2</v>
      </c>
      <c r="F91" s="68">
        <f t="shared" si="5"/>
        <v>5.1197745420385132E-2</v>
      </c>
      <c r="G91" s="29">
        <v>6214</v>
      </c>
      <c r="H91" s="29">
        <v>6288</v>
      </c>
      <c r="I91" s="29">
        <v>5909</v>
      </c>
      <c r="J91" s="59">
        <f t="shared" si="6"/>
        <v>-1.1768447837150142E-2</v>
      </c>
      <c r="K91" s="59">
        <f t="shared" si="7"/>
        <v>5.1616178710441663E-2</v>
      </c>
    </row>
    <row r="92" spans="1:11" x14ac:dyDescent="0.2">
      <c r="A92" s="2" t="s">
        <v>72</v>
      </c>
      <c r="B92" s="28">
        <v>1827</v>
      </c>
      <c r="C92" s="28">
        <v>2035.0000000000002</v>
      </c>
      <c r="D92" s="28">
        <v>1859</v>
      </c>
      <c r="E92" s="68">
        <f t="shared" si="4"/>
        <v>-0.10221130221130226</v>
      </c>
      <c r="F92" s="68">
        <f t="shared" si="5"/>
        <v>-1.7213555675094083E-2</v>
      </c>
      <c r="G92" s="28">
        <v>5249</v>
      </c>
      <c r="H92" s="28">
        <v>5499</v>
      </c>
      <c r="I92" s="28">
        <v>5255</v>
      </c>
      <c r="J92" s="59">
        <f t="shared" si="6"/>
        <v>-4.5462811420258209E-2</v>
      </c>
      <c r="K92" s="59">
        <f t="shared" si="7"/>
        <v>-1.1417697431017615E-3</v>
      </c>
    </row>
    <row r="93" spans="1:11" x14ac:dyDescent="0.2">
      <c r="A93" s="2" t="s">
        <v>73</v>
      </c>
      <c r="B93" s="28">
        <v>313</v>
      </c>
      <c r="C93" s="28">
        <v>259</v>
      </c>
      <c r="D93" s="28">
        <v>258</v>
      </c>
      <c r="E93" s="68">
        <f t="shared" si="4"/>
        <v>0.20849420849420852</v>
      </c>
      <c r="F93" s="68">
        <f t="shared" si="5"/>
        <v>0.21317829457364335</v>
      </c>
      <c r="G93" s="28">
        <v>793</v>
      </c>
      <c r="H93" s="28">
        <v>673</v>
      </c>
      <c r="I93" s="28">
        <v>606</v>
      </c>
      <c r="J93" s="59">
        <f t="shared" si="6"/>
        <v>0.1783060921248143</v>
      </c>
      <c r="K93" s="59">
        <f t="shared" si="7"/>
        <v>0.30858085808580848</v>
      </c>
    </row>
    <row r="94" spans="1:11" x14ac:dyDescent="0.2">
      <c r="A94" s="2" t="s">
        <v>17</v>
      </c>
      <c r="B94" s="29">
        <v>98</v>
      </c>
      <c r="C94" s="29">
        <v>88</v>
      </c>
      <c r="D94" s="29">
        <v>12</v>
      </c>
      <c r="E94" s="68">
        <f t="shared" si="4"/>
        <v>0.11363636363636354</v>
      </c>
      <c r="F94" s="82" t="s">
        <v>124</v>
      </c>
      <c r="G94" s="29">
        <v>172</v>
      </c>
      <c r="H94" s="29">
        <v>116</v>
      </c>
      <c r="I94" s="29">
        <v>48</v>
      </c>
      <c r="J94" s="59">
        <f t="shared" si="6"/>
        <v>0.48275862068965525</v>
      </c>
      <c r="K94" s="84" t="s">
        <v>124</v>
      </c>
    </row>
    <row r="95" spans="1:11" x14ac:dyDescent="0.2">
      <c r="A95" s="2"/>
      <c r="B95" s="29"/>
      <c r="C95" s="29"/>
      <c r="D95" s="29"/>
      <c r="E95" s="68"/>
      <c r="F95" s="68"/>
      <c r="G95" s="29"/>
      <c r="H95" s="29"/>
      <c r="I95" s="29"/>
      <c r="J95" s="59"/>
      <c r="K95" s="59"/>
    </row>
    <row r="96" spans="1:11" x14ac:dyDescent="0.2">
      <c r="A96" s="2" t="s">
        <v>74</v>
      </c>
      <c r="B96" s="28">
        <v>1524</v>
      </c>
      <c r="C96" s="28">
        <v>929</v>
      </c>
      <c r="D96" s="28">
        <v>903</v>
      </c>
      <c r="E96" s="68">
        <f t="shared" si="4"/>
        <v>0.64047362755651238</v>
      </c>
      <c r="F96" s="68">
        <f t="shared" si="5"/>
        <v>0.68770764119601324</v>
      </c>
      <c r="G96" s="28">
        <v>3494</v>
      </c>
      <c r="H96" s="28">
        <v>2763</v>
      </c>
      <c r="I96" s="28">
        <v>3137</v>
      </c>
      <c r="J96" s="59">
        <f t="shared" si="6"/>
        <v>0.26456749909518629</v>
      </c>
      <c r="K96" s="59">
        <f t="shared" si="7"/>
        <v>0.11380299649346504</v>
      </c>
    </row>
  </sheetData>
  <mergeCells count="4">
    <mergeCell ref="J3:K3"/>
    <mergeCell ref="B3:D3"/>
    <mergeCell ref="E3:F3"/>
    <mergeCell ref="G3:I3"/>
  </mergeCells>
  <pageMargins left="0.70866141732283505" right="0.70866141732283505" top="0.74803149606299202" bottom="0.74803149606299202" header="0.31496062992126" footer="0.31496062992126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29"/>
  <sheetViews>
    <sheetView zoomScaleNormal="100" workbookViewId="0">
      <selection activeCell="J31" sqref="J31"/>
    </sheetView>
  </sheetViews>
  <sheetFormatPr defaultRowHeight="12.75" x14ac:dyDescent="0.2"/>
  <cols>
    <col min="1" max="1" width="24.875" style="46" customWidth="1"/>
    <col min="2" max="4" width="6.625" style="46" bestFit="1" customWidth="1"/>
    <col min="5" max="6" width="6.625" style="9" bestFit="1" customWidth="1"/>
    <col min="7" max="9" width="8" style="9" bestFit="1" customWidth="1"/>
    <col min="10" max="11" width="6.625" style="9" bestFit="1" customWidth="1"/>
    <col min="12" max="12" width="9.75" style="119" customWidth="1"/>
    <col min="13" max="13" width="11.75" style="119" customWidth="1"/>
    <col min="14" max="16384" width="9" style="9"/>
  </cols>
  <sheetData>
    <row r="1" spans="1:15" x14ac:dyDescent="0.2">
      <c r="A1" s="46" t="s">
        <v>117</v>
      </c>
      <c r="N1" s="119"/>
      <c r="O1" s="119"/>
    </row>
    <row r="2" spans="1:15" ht="13.5" thickBot="1" x14ac:dyDescent="0.25">
      <c r="C2" s="112"/>
      <c r="D2" s="112"/>
      <c r="E2" s="112"/>
      <c r="F2" s="112"/>
      <c r="G2" s="112"/>
      <c r="H2" s="112"/>
      <c r="I2" s="112"/>
      <c r="L2" s="121"/>
      <c r="N2" s="119"/>
      <c r="O2" s="119"/>
    </row>
    <row r="3" spans="1:15" ht="14.25" customHeight="1" thickBot="1" x14ac:dyDescent="0.25">
      <c r="A3" s="206"/>
      <c r="B3" s="263" t="s">
        <v>94</v>
      </c>
      <c r="C3" s="258"/>
      <c r="D3" s="259"/>
      <c r="E3" s="260" t="s">
        <v>76</v>
      </c>
      <c r="F3" s="262"/>
      <c r="G3" s="264" t="s">
        <v>95</v>
      </c>
      <c r="H3" s="264"/>
      <c r="I3" s="262"/>
      <c r="J3" s="260" t="s">
        <v>76</v>
      </c>
      <c r="K3" s="262"/>
      <c r="L3" s="48"/>
      <c r="N3" s="119"/>
      <c r="O3" s="119"/>
    </row>
    <row r="4" spans="1:15" ht="13.5" thickBot="1" x14ac:dyDescent="0.25">
      <c r="A4" s="207"/>
      <c r="B4" s="204">
        <v>2015</v>
      </c>
      <c r="C4" s="201">
        <v>2014</v>
      </c>
      <c r="D4" s="202">
        <v>2013</v>
      </c>
      <c r="E4" s="200" t="s">
        <v>133</v>
      </c>
      <c r="F4" s="202" t="s">
        <v>134</v>
      </c>
      <c r="G4" s="203">
        <v>2015</v>
      </c>
      <c r="H4" s="212">
        <v>2014</v>
      </c>
      <c r="I4" s="212">
        <v>2013</v>
      </c>
      <c r="J4" s="212" t="s">
        <v>133</v>
      </c>
      <c r="K4" s="202" t="s">
        <v>134</v>
      </c>
      <c r="L4" s="52"/>
      <c r="N4" s="119"/>
      <c r="O4" s="119"/>
    </row>
    <row r="5" spans="1:15" x14ac:dyDescent="0.2">
      <c r="A5" s="207" t="s">
        <v>0</v>
      </c>
      <c r="B5" s="205">
        <f>B6+B27+B35+B79+B91+B96</f>
        <v>224522</v>
      </c>
      <c r="C5" s="184">
        <v>179419</v>
      </c>
      <c r="D5" s="186">
        <v>211865</v>
      </c>
      <c r="E5" s="217">
        <f>B5/C5-1</f>
        <v>0.25138363272563113</v>
      </c>
      <c r="F5" s="218">
        <f>B5/D5-1</f>
        <v>5.9740872725556393E-2</v>
      </c>
      <c r="G5" s="205">
        <f>B5+'8'!G5</f>
        <v>2103465</v>
      </c>
      <c r="H5" s="184">
        <f>C5+[2]אוגוסט!G5</f>
        <v>2227572</v>
      </c>
      <c r="I5" s="213">
        <v>2125685</v>
      </c>
      <c r="J5" s="217">
        <f>G5/H5-1</f>
        <v>-5.5714024058481582E-2</v>
      </c>
      <c r="K5" s="218">
        <f>G5/I5-1</f>
        <v>-1.0453101000383436E-2</v>
      </c>
      <c r="L5" s="52"/>
      <c r="N5" s="119"/>
      <c r="O5" s="119"/>
    </row>
    <row r="6" spans="1:15" x14ac:dyDescent="0.2">
      <c r="A6" s="207" t="s">
        <v>1</v>
      </c>
      <c r="B6" s="205">
        <f>B8+B21</f>
        <v>21187</v>
      </c>
      <c r="C6" s="42">
        <f>C8+C21</f>
        <v>13131</v>
      </c>
      <c r="D6" s="188">
        <v>14904</v>
      </c>
      <c r="E6" s="219">
        <f t="shared" ref="E6:E69" si="0">B6/C6-1</f>
        <v>0.61351001446957576</v>
      </c>
      <c r="F6" s="220">
        <f t="shared" ref="F6:F69" si="1">B6/D6-1</f>
        <v>0.42156468062265162</v>
      </c>
      <c r="G6" s="205">
        <f>B6+'8'!G6</f>
        <v>179885</v>
      </c>
      <c r="H6" s="184">
        <f>C6+[2]אוגוסט!G6</f>
        <v>175787</v>
      </c>
      <c r="I6" s="214">
        <v>170520</v>
      </c>
      <c r="J6" s="219">
        <f t="shared" ref="J6:J69" si="2">G6/H6-1</f>
        <v>2.3312304095297165E-2</v>
      </c>
      <c r="K6" s="220">
        <f t="shared" ref="K6:K69" si="3">G6/I6-1</f>
        <v>5.4920243959652781E-2</v>
      </c>
      <c r="L6" s="52"/>
      <c r="N6" s="119"/>
      <c r="O6" s="119"/>
    </row>
    <row r="7" spans="1:15" x14ac:dyDescent="0.2">
      <c r="A7" s="207"/>
      <c r="B7" s="205"/>
      <c r="C7" s="42"/>
      <c r="D7" s="188"/>
      <c r="E7" s="219"/>
      <c r="F7" s="220"/>
      <c r="G7" s="205"/>
      <c r="H7" s="184"/>
      <c r="I7" s="214"/>
      <c r="J7" s="219"/>
      <c r="K7" s="220"/>
      <c r="L7" s="52"/>
      <c r="N7" s="119"/>
      <c r="O7" s="119"/>
    </row>
    <row r="8" spans="1:15" x14ac:dyDescent="0.2">
      <c r="A8" s="207" t="s">
        <v>2</v>
      </c>
      <c r="B8" s="205">
        <f>SUM(B9:B19)</f>
        <v>15289</v>
      </c>
      <c r="C8" s="42">
        <f>SUM(C9:C19)</f>
        <v>8926</v>
      </c>
      <c r="D8" s="188">
        <v>11110</v>
      </c>
      <c r="E8" s="219">
        <f t="shared" si="0"/>
        <v>0.71286130405556802</v>
      </c>
      <c r="F8" s="220">
        <f t="shared" si="1"/>
        <v>0.37614761476147618</v>
      </c>
      <c r="G8" s="205">
        <f>B8+'8'!G8</f>
        <v>126404</v>
      </c>
      <c r="H8" s="184">
        <f>C8+[2]אוגוסט!G8</f>
        <v>128856</v>
      </c>
      <c r="I8" s="214">
        <v>126164</v>
      </c>
      <c r="J8" s="219">
        <f>G8/H8-1</f>
        <v>-1.9028993605264777E-2</v>
      </c>
      <c r="K8" s="220">
        <f t="shared" si="3"/>
        <v>1.9022859135728876E-3</v>
      </c>
      <c r="L8" s="52"/>
      <c r="N8" s="119"/>
      <c r="O8" s="119"/>
    </row>
    <row r="9" spans="1:15" x14ac:dyDescent="0.2">
      <c r="A9" s="207" t="s">
        <v>3</v>
      </c>
      <c r="B9" s="205">
        <v>2481</v>
      </c>
      <c r="C9" s="42">
        <v>2206</v>
      </c>
      <c r="D9" s="188">
        <v>2284</v>
      </c>
      <c r="E9" s="219">
        <f t="shared" si="0"/>
        <v>0.12466001813236627</v>
      </c>
      <c r="F9" s="220">
        <f>B9/D9-1</f>
        <v>8.6252189141856395E-2</v>
      </c>
      <c r="G9" s="205">
        <f>B9+'8'!G9</f>
        <v>28010</v>
      </c>
      <c r="H9" s="184">
        <f>C9+[2]אוגוסט!G9</f>
        <v>26281</v>
      </c>
      <c r="I9" s="214">
        <v>28281</v>
      </c>
      <c r="J9" s="219">
        <f t="shared" si="2"/>
        <v>6.5788973022335551E-2</v>
      </c>
      <c r="K9" s="220">
        <f t="shared" si="3"/>
        <v>-9.582405148332751E-3</v>
      </c>
      <c r="L9" s="52"/>
      <c r="N9" s="119"/>
      <c r="O9" s="119"/>
    </row>
    <row r="10" spans="1:15" x14ac:dyDescent="0.2">
      <c r="A10" s="207" t="s">
        <v>4</v>
      </c>
      <c r="B10" s="205">
        <v>438</v>
      </c>
      <c r="C10" s="42">
        <v>343</v>
      </c>
      <c r="D10" s="188">
        <v>378</v>
      </c>
      <c r="E10" s="219">
        <f t="shared" si="0"/>
        <v>0.27696793002915454</v>
      </c>
      <c r="F10" s="220">
        <f t="shared" si="1"/>
        <v>0.15873015873015883</v>
      </c>
      <c r="G10" s="205">
        <f>B10+'8'!G10</f>
        <v>2832</v>
      </c>
      <c r="H10" s="184">
        <f>C10+[2]אוגוסט!G10</f>
        <v>5990</v>
      </c>
      <c r="I10" s="214">
        <v>5086</v>
      </c>
      <c r="J10" s="219">
        <f t="shared" si="2"/>
        <v>-0.52721202003338896</v>
      </c>
      <c r="K10" s="220">
        <f t="shared" si="3"/>
        <v>-0.44317734958710187</v>
      </c>
      <c r="L10" s="52"/>
      <c r="N10" s="119"/>
      <c r="O10" s="119"/>
    </row>
    <row r="11" spans="1:15" x14ac:dyDescent="0.2">
      <c r="A11" s="207" t="s">
        <v>5</v>
      </c>
      <c r="B11" s="205">
        <v>1983</v>
      </c>
      <c r="C11" s="42">
        <v>829</v>
      </c>
      <c r="D11" s="188">
        <v>1615</v>
      </c>
      <c r="E11" s="219">
        <f t="shared" si="0"/>
        <v>1.3920386007237635</v>
      </c>
      <c r="F11" s="220">
        <f t="shared" si="1"/>
        <v>0.22786377708978334</v>
      </c>
      <c r="G11" s="205">
        <f>B11+'8'!G11</f>
        <v>15215</v>
      </c>
      <c r="H11" s="184">
        <f>C11+[2]אוגוסט!G11</f>
        <v>19580</v>
      </c>
      <c r="I11" s="214">
        <v>20561</v>
      </c>
      <c r="J11" s="219">
        <f t="shared" si="2"/>
        <v>-0.22293156281920323</v>
      </c>
      <c r="K11" s="220">
        <f t="shared" si="3"/>
        <v>-0.26000680900734396</v>
      </c>
      <c r="L11" s="52"/>
      <c r="N11" s="119"/>
      <c r="O11" s="119"/>
    </row>
    <row r="12" spans="1:15" x14ac:dyDescent="0.2">
      <c r="A12" s="207" t="s">
        <v>103</v>
      </c>
      <c r="B12" s="205">
        <v>391</v>
      </c>
      <c r="C12" s="42">
        <v>178</v>
      </c>
      <c r="D12" s="188">
        <v>316</v>
      </c>
      <c r="E12" s="219">
        <f t="shared" si="0"/>
        <v>1.196629213483146</v>
      </c>
      <c r="F12" s="220">
        <f t="shared" si="1"/>
        <v>0.23734177215189867</v>
      </c>
      <c r="G12" s="205">
        <f>B12+'8'!G12</f>
        <v>3200</v>
      </c>
      <c r="H12" s="184">
        <f>C12+[2]אוגוסט!G12</f>
        <v>4071</v>
      </c>
      <c r="I12" s="214">
        <v>3472</v>
      </c>
      <c r="J12" s="219">
        <f t="shared" si="2"/>
        <v>-0.21395234586096779</v>
      </c>
      <c r="K12" s="220">
        <f t="shared" si="3"/>
        <v>-7.8341013824884786E-2</v>
      </c>
      <c r="L12" s="52"/>
      <c r="N12" s="119"/>
      <c r="O12" s="119"/>
    </row>
    <row r="13" spans="1:15" x14ac:dyDescent="0.2">
      <c r="A13" s="207" t="s">
        <v>6</v>
      </c>
      <c r="B13" s="205">
        <f>5086-391</f>
        <v>4695</v>
      </c>
      <c r="C13" s="42">
        <v>1971</v>
      </c>
      <c r="D13" s="188">
        <v>2111</v>
      </c>
      <c r="E13" s="219">
        <f>B13/C13-1</f>
        <v>1.3820395738203959</v>
      </c>
      <c r="F13" s="220">
        <f t="shared" si="1"/>
        <v>1.2240644244433918</v>
      </c>
      <c r="G13" s="205">
        <f>B13+'8'!G13</f>
        <v>32746</v>
      </c>
      <c r="H13" s="184">
        <f>C13+[2]אוגוסט!G13</f>
        <v>23390</v>
      </c>
      <c r="I13" s="214">
        <v>17314</v>
      </c>
      <c r="J13" s="219">
        <f t="shared" si="2"/>
        <v>0.39999999999999991</v>
      </c>
      <c r="K13" s="220">
        <f t="shared" si="3"/>
        <v>0.89130183666397134</v>
      </c>
      <c r="L13" s="52"/>
      <c r="N13" s="119"/>
      <c r="O13" s="119"/>
    </row>
    <row r="14" spans="1:15" x14ac:dyDescent="0.2">
      <c r="A14" s="207" t="s">
        <v>7</v>
      </c>
      <c r="B14" s="205">
        <v>789</v>
      </c>
      <c r="C14" s="42">
        <v>686</v>
      </c>
      <c r="D14" s="188">
        <v>867</v>
      </c>
      <c r="E14" s="219">
        <f t="shared" si="0"/>
        <v>0.15014577259475215</v>
      </c>
      <c r="F14" s="220">
        <f t="shared" si="1"/>
        <v>-8.9965397923875479E-2</v>
      </c>
      <c r="G14" s="205">
        <f>B14+'8'!G14</f>
        <v>7437</v>
      </c>
      <c r="H14" s="184">
        <f>C14+[2]אוגוסט!G14</f>
        <v>9959</v>
      </c>
      <c r="I14" s="214">
        <v>9148</v>
      </c>
      <c r="J14" s="219">
        <f t="shared" si="2"/>
        <v>-0.25323827693543532</v>
      </c>
      <c r="K14" s="220">
        <f>G14/I14-1</f>
        <v>-0.18703541757761255</v>
      </c>
      <c r="L14" s="52"/>
      <c r="N14" s="119"/>
      <c r="O14" s="119"/>
    </row>
    <row r="15" spans="1:15" x14ac:dyDescent="0.2">
      <c r="A15" s="207" t="s">
        <v>8</v>
      </c>
      <c r="B15" s="205">
        <v>414</v>
      </c>
      <c r="C15" s="42">
        <v>241</v>
      </c>
      <c r="D15" s="188">
        <v>507</v>
      </c>
      <c r="E15" s="219">
        <f t="shared" si="0"/>
        <v>0.71784232365145217</v>
      </c>
      <c r="F15" s="220">
        <f t="shared" si="1"/>
        <v>-0.18343195266272194</v>
      </c>
      <c r="G15" s="205">
        <f>B15+'8'!G15</f>
        <v>4397</v>
      </c>
      <c r="H15" s="184">
        <f>C15+[2]אוגוסט!G15</f>
        <v>4740</v>
      </c>
      <c r="I15" s="214">
        <v>4142</v>
      </c>
      <c r="J15" s="219">
        <f t="shared" si="2"/>
        <v>-7.2362869198312252E-2</v>
      </c>
      <c r="K15" s="220">
        <f t="shared" si="3"/>
        <v>6.1564461612747534E-2</v>
      </c>
      <c r="L15" s="52"/>
      <c r="N15" s="119"/>
      <c r="O15" s="119"/>
    </row>
    <row r="16" spans="1:15" x14ac:dyDescent="0.2">
      <c r="A16" s="207" t="s">
        <v>9</v>
      </c>
      <c r="B16" s="205">
        <v>1964</v>
      </c>
      <c r="C16" s="42">
        <v>788</v>
      </c>
      <c r="D16" s="188">
        <v>1720</v>
      </c>
      <c r="E16" s="219">
        <f t="shared" si="0"/>
        <v>1.4923857868020303</v>
      </c>
      <c r="F16" s="220">
        <f t="shared" si="1"/>
        <v>0.14186046511627914</v>
      </c>
      <c r="G16" s="205">
        <f>B16+'8'!G16</f>
        <v>17981</v>
      </c>
      <c r="H16" s="184">
        <f>C16+[2]אוגוסט!G16</f>
        <v>18551</v>
      </c>
      <c r="I16" s="214">
        <v>21873</v>
      </c>
      <c r="J16" s="219">
        <f t="shared" si="2"/>
        <v>-3.0726106409358023E-2</v>
      </c>
      <c r="K16" s="220">
        <f t="shared" si="3"/>
        <v>-0.17793626845883048</v>
      </c>
      <c r="L16" s="52"/>
      <c r="N16" s="119"/>
      <c r="O16" s="119"/>
    </row>
    <row r="17" spans="1:15" x14ac:dyDescent="0.2">
      <c r="A17" s="207" t="s">
        <v>10</v>
      </c>
      <c r="B17" s="205">
        <v>435</v>
      </c>
      <c r="C17" s="42">
        <v>533</v>
      </c>
      <c r="D17" s="188">
        <v>412</v>
      </c>
      <c r="E17" s="219">
        <f t="shared" si="0"/>
        <v>-0.18386491557223261</v>
      </c>
      <c r="F17" s="220">
        <f t="shared" si="1"/>
        <v>5.5825242718446688E-2</v>
      </c>
      <c r="G17" s="205">
        <f>B17+'8'!G17</f>
        <v>5189</v>
      </c>
      <c r="H17" s="184">
        <f>C17+[2]אוגוסט!G17</f>
        <v>5992</v>
      </c>
      <c r="I17" s="214">
        <v>6260</v>
      </c>
      <c r="J17" s="219">
        <f t="shared" si="2"/>
        <v>-0.13401201602136181</v>
      </c>
      <c r="K17" s="220">
        <f t="shared" si="3"/>
        <v>-0.17108626198083066</v>
      </c>
      <c r="L17" s="52"/>
      <c r="N17" s="119"/>
      <c r="O17" s="119"/>
    </row>
    <row r="18" spans="1:15" x14ac:dyDescent="0.2">
      <c r="A18" s="207" t="s">
        <v>11</v>
      </c>
      <c r="B18" s="205">
        <v>229</v>
      </c>
      <c r="C18" s="42">
        <v>98</v>
      </c>
      <c r="D18" s="188">
        <v>251</v>
      </c>
      <c r="E18" s="219">
        <f t="shared" si="0"/>
        <v>1.3367346938775508</v>
      </c>
      <c r="F18" s="220">
        <f t="shared" si="1"/>
        <v>-8.764940239043828E-2</v>
      </c>
      <c r="G18" s="205">
        <f>B18+'8'!G18</f>
        <v>1826</v>
      </c>
      <c r="H18" s="184">
        <f>C18+[2]אוגוסט!G18</f>
        <v>2515</v>
      </c>
      <c r="I18" s="214">
        <v>3049</v>
      </c>
      <c r="J18" s="219">
        <f t="shared" si="2"/>
        <v>-0.27395626242544735</v>
      </c>
      <c r="K18" s="220">
        <f t="shared" si="3"/>
        <v>-0.40111511971138081</v>
      </c>
      <c r="L18" s="52"/>
      <c r="N18" s="119"/>
      <c r="O18" s="119"/>
    </row>
    <row r="19" spans="1:15" x14ac:dyDescent="0.2">
      <c r="A19" s="207" t="s">
        <v>12</v>
      </c>
      <c r="B19" s="205">
        <v>1470</v>
      </c>
      <c r="C19" s="42">
        <v>1053</v>
      </c>
      <c r="D19" s="188">
        <v>649</v>
      </c>
      <c r="E19" s="219">
        <f t="shared" si="0"/>
        <v>0.39601139601139601</v>
      </c>
      <c r="F19" s="220">
        <f t="shared" si="1"/>
        <v>1.2650231124807396</v>
      </c>
      <c r="G19" s="205">
        <f>B19+'8'!G19</f>
        <v>7571</v>
      </c>
      <c r="H19" s="184">
        <f>C19+[2]אוגוסט!G19</f>
        <v>7787</v>
      </c>
      <c r="I19" s="214">
        <v>6978</v>
      </c>
      <c r="J19" s="219">
        <f t="shared" si="2"/>
        <v>-2.7738538589957673E-2</v>
      </c>
      <c r="K19" s="220">
        <f t="shared" si="3"/>
        <v>8.4981370020063007E-2</v>
      </c>
      <c r="L19" s="52"/>
      <c r="N19" s="119"/>
      <c r="O19" s="119"/>
    </row>
    <row r="20" spans="1:15" x14ac:dyDescent="0.2">
      <c r="A20" s="207"/>
      <c r="B20" s="205"/>
      <c r="C20" s="42"/>
      <c r="D20" s="188"/>
      <c r="E20" s="219"/>
      <c r="F20" s="220"/>
      <c r="G20" s="205"/>
      <c r="H20" s="184"/>
      <c r="I20" s="214"/>
      <c r="J20" s="219"/>
      <c r="K20" s="220"/>
      <c r="L20" s="52"/>
      <c r="N20" s="119"/>
      <c r="O20" s="119"/>
    </row>
    <row r="21" spans="1:15" x14ac:dyDescent="0.2">
      <c r="A21" s="207" t="s">
        <v>13</v>
      </c>
      <c r="B21" s="205">
        <f>SUM(B22:B25)</f>
        <v>5898</v>
      </c>
      <c r="C21" s="42">
        <f>SUM(C22:C25)</f>
        <v>4205</v>
      </c>
      <c r="D21" s="188">
        <v>3794</v>
      </c>
      <c r="E21" s="219">
        <f t="shared" si="0"/>
        <v>0.40261593341260404</v>
      </c>
      <c r="F21" s="220">
        <f t="shared" si="1"/>
        <v>0.55455983131259878</v>
      </c>
      <c r="G21" s="205">
        <f>B21+'8'!G21</f>
        <v>53481</v>
      </c>
      <c r="H21" s="184">
        <f>C21+[2]אוגוסט!G21</f>
        <v>46931</v>
      </c>
      <c r="I21" s="214">
        <v>44356</v>
      </c>
      <c r="J21" s="219">
        <f t="shared" si="2"/>
        <v>0.13956659777119595</v>
      </c>
      <c r="K21" s="220">
        <f t="shared" si="3"/>
        <v>0.20572188655424295</v>
      </c>
      <c r="L21" s="52"/>
      <c r="N21" s="119"/>
      <c r="O21" s="119"/>
    </row>
    <row r="22" spans="1:15" x14ac:dyDescent="0.2">
      <c r="A22" s="207" t="s">
        <v>14</v>
      </c>
      <c r="B22" s="205">
        <v>389</v>
      </c>
      <c r="C22" s="42">
        <v>292</v>
      </c>
      <c r="D22" s="188">
        <v>360</v>
      </c>
      <c r="E22" s="219">
        <f t="shared" si="0"/>
        <v>0.33219178082191791</v>
      </c>
      <c r="F22" s="220">
        <f t="shared" si="1"/>
        <v>8.0555555555555491E-2</v>
      </c>
      <c r="G22" s="205">
        <f>B22+'8'!G22</f>
        <v>4015</v>
      </c>
      <c r="H22" s="184">
        <f>C22+[2]אוגוסט!G22</f>
        <v>4769</v>
      </c>
      <c r="I22" s="214">
        <v>5091</v>
      </c>
      <c r="J22" s="219">
        <f t="shared" si="2"/>
        <v>-0.15810442440763262</v>
      </c>
      <c r="K22" s="220">
        <f t="shared" si="3"/>
        <v>-0.21135336868984478</v>
      </c>
      <c r="L22" s="52"/>
      <c r="N22" s="119"/>
      <c r="O22" s="119"/>
    </row>
    <row r="23" spans="1:15" x14ac:dyDescent="0.2">
      <c r="A23" s="207" t="s">
        <v>15</v>
      </c>
      <c r="B23" s="205">
        <v>1647</v>
      </c>
      <c r="C23" s="42">
        <v>1041</v>
      </c>
      <c r="D23" s="188">
        <v>856</v>
      </c>
      <c r="E23" s="219">
        <f t="shared" si="0"/>
        <v>0.58213256484149856</v>
      </c>
      <c r="F23" s="220">
        <f t="shared" si="1"/>
        <v>0.9240654205607477</v>
      </c>
      <c r="G23" s="205">
        <f>B23+'8'!G23</f>
        <v>20639</v>
      </c>
      <c r="H23" s="184">
        <f>C23+[2]אוגוסט!G23</f>
        <v>18055</v>
      </c>
      <c r="I23" s="214">
        <v>15900</v>
      </c>
      <c r="J23" s="219">
        <f t="shared" si="2"/>
        <v>0.14311824979230137</v>
      </c>
      <c r="K23" s="220">
        <f t="shared" si="3"/>
        <v>0.29805031446540875</v>
      </c>
      <c r="L23" s="52"/>
      <c r="N23" s="119"/>
      <c r="O23" s="119"/>
    </row>
    <row r="24" spans="1:15" x14ac:dyDescent="0.2">
      <c r="A24" s="207" t="s">
        <v>16</v>
      </c>
      <c r="B24" s="205">
        <v>2086</v>
      </c>
      <c r="C24" s="42">
        <v>1153</v>
      </c>
      <c r="D24" s="188">
        <v>1220</v>
      </c>
      <c r="E24" s="219">
        <f t="shared" si="0"/>
        <v>0.80919340849956645</v>
      </c>
      <c r="F24" s="220">
        <f t="shared" si="1"/>
        <v>0.70983606557377055</v>
      </c>
      <c r="G24" s="205">
        <f>B24+'8'!G24</f>
        <v>17989</v>
      </c>
      <c r="H24" s="184">
        <f>C24+[2]אוגוסט!G24</f>
        <v>13372</v>
      </c>
      <c r="I24" s="214">
        <v>13474</v>
      </c>
      <c r="J24" s="219">
        <f t="shared" si="2"/>
        <v>0.34527370625186959</v>
      </c>
      <c r="K24" s="220">
        <f t="shared" si="3"/>
        <v>0.33508980258275201</v>
      </c>
      <c r="L24" s="52"/>
      <c r="N24" s="119"/>
      <c r="O24" s="119"/>
    </row>
    <row r="25" spans="1:15" x14ac:dyDescent="0.2">
      <c r="A25" s="207" t="s">
        <v>17</v>
      </c>
      <c r="B25" s="205">
        <v>1776</v>
      </c>
      <c r="C25" s="42">
        <v>1719</v>
      </c>
      <c r="D25" s="188">
        <v>1358</v>
      </c>
      <c r="E25" s="219">
        <f t="shared" si="0"/>
        <v>3.3158813263525211E-2</v>
      </c>
      <c r="F25" s="220">
        <f t="shared" si="1"/>
        <v>0.3078055964653903</v>
      </c>
      <c r="G25" s="205">
        <f>B25+'8'!G25</f>
        <v>10838</v>
      </c>
      <c r="H25" s="184">
        <f>C25+[2]אוגוסט!G25</f>
        <v>10735</v>
      </c>
      <c r="I25" s="214">
        <v>9891</v>
      </c>
      <c r="J25" s="219">
        <f t="shared" si="2"/>
        <v>9.5947834187237735E-3</v>
      </c>
      <c r="K25" s="220">
        <f t="shared" si="3"/>
        <v>9.5743605297745393E-2</v>
      </c>
      <c r="L25" s="52"/>
      <c r="N25" s="119"/>
      <c r="O25" s="119"/>
    </row>
    <row r="26" spans="1:15" x14ac:dyDescent="0.2">
      <c r="A26" s="207"/>
      <c r="B26" s="205"/>
      <c r="C26" s="42"/>
      <c r="D26" s="188"/>
      <c r="E26" s="219"/>
      <c r="F26" s="220"/>
      <c r="G26" s="205"/>
      <c r="H26" s="184"/>
      <c r="I26" s="214"/>
      <c r="J26" s="219"/>
      <c r="K26" s="220"/>
      <c r="L26" s="52"/>
      <c r="N26" s="119"/>
      <c r="O26" s="119"/>
    </row>
    <row r="27" spans="1:15" x14ac:dyDescent="0.2">
      <c r="A27" s="207" t="s">
        <v>18</v>
      </c>
      <c r="B27" s="205">
        <f>SUM(B28:B33)</f>
        <v>5287</v>
      </c>
      <c r="C27" s="42">
        <f>SUM(C28:C33)</f>
        <v>3486</v>
      </c>
      <c r="D27" s="188">
        <v>4718</v>
      </c>
      <c r="E27" s="219">
        <f t="shared" si="0"/>
        <v>0.51663798049340226</v>
      </c>
      <c r="F27" s="220">
        <f t="shared" si="1"/>
        <v>0.12060194997880447</v>
      </c>
      <c r="G27" s="205">
        <f>B27+'8'!G27</f>
        <v>46865</v>
      </c>
      <c r="H27" s="184">
        <f>C27+[2]אוגוסט!G27</f>
        <v>42121</v>
      </c>
      <c r="I27" s="214">
        <v>44109</v>
      </c>
      <c r="J27" s="219">
        <f t="shared" si="2"/>
        <v>0.11262790532038647</v>
      </c>
      <c r="K27" s="220">
        <f t="shared" si="3"/>
        <v>6.248157972295898E-2</v>
      </c>
      <c r="L27" s="52"/>
      <c r="N27" s="119"/>
      <c r="O27" s="119"/>
    </row>
    <row r="28" spans="1:15" x14ac:dyDescent="0.2">
      <c r="A28" s="207" t="s">
        <v>19</v>
      </c>
      <c r="B28" s="205">
        <v>2247</v>
      </c>
      <c r="C28" s="42">
        <v>1530</v>
      </c>
      <c r="D28" s="188">
        <v>2426</v>
      </c>
      <c r="E28" s="219">
        <f t="shared" si="0"/>
        <v>0.46862745098039205</v>
      </c>
      <c r="F28" s="220">
        <f t="shared" si="1"/>
        <v>-7.3784006595218443E-2</v>
      </c>
      <c r="G28" s="205">
        <f>B28+'8'!G28</f>
        <v>14745</v>
      </c>
      <c r="H28" s="184">
        <f>C28+[2]אוגוסט!G28</f>
        <v>13997</v>
      </c>
      <c r="I28" s="214">
        <v>17494</v>
      </c>
      <c r="J28" s="219">
        <f t="shared" si="2"/>
        <v>5.3440022862041969E-2</v>
      </c>
      <c r="K28" s="220">
        <f t="shared" si="3"/>
        <v>-0.15713959071681716</v>
      </c>
      <c r="L28" s="52"/>
      <c r="N28" s="119"/>
      <c r="O28" s="119"/>
    </row>
    <row r="29" spans="1:15" x14ac:dyDescent="0.2">
      <c r="A29" s="207" t="s">
        <v>20</v>
      </c>
      <c r="B29" s="205">
        <v>133</v>
      </c>
      <c r="C29" s="42">
        <v>90</v>
      </c>
      <c r="D29" s="188">
        <v>91</v>
      </c>
      <c r="E29" s="219">
        <f t="shared" si="0"/>
        <v>0.47777777777777786</v>
      </c>
      <c r="F29" s="220">
        <f t="shared" si="1"/>
        <v>0.46153846153846145</v>
      </c>
      <c r="G29" s="205">
        <f>B29+'8'!G29</f>
        <v>5693</v>
      </c>
      <c r="H29" s="184">
        <f>C29+[2]אוגוסט!G29</f>
        <v>4917</v>
      </c>
      <c r="I29" s="214">
        <v>3744</v>
      </c>
      <c r="J29" s="219">
        <f t="shared" si="2"/>
        <v>0.15781980882652014</v>
      </c>
      <c r="K29" s="220">
        <f t="shared" si="3"/>
        <v>0.52056623931623935</v>
      </c>
      <c r="L29" s="52"/>
      <c r="N29" s="119"/>
      <c r="O29" s="119"/>
    </row>
    <row r="30" spans="1:15" x14ac:dyDescent="0.2">
      <c r="A30" s="207" t="s">
        <v>21</v>
      </c>
      <c r="B30" s="205">
        <v>162</v>
      </c>
      <c r="C30" s="42">
        <v>168</v>
      </c>
      <c r="D30" s="188">
        <v>140</v>
      </c>
      <c r="E30" s="219">
        <f t="shared" si="0"/>
        <v>-3.5714285714285698E-2</v>
      </c>
      <c r="F30" s="220">
        <f t="shared" si="1"/>
        <v>0.15714285714285725</v>
      </c>
      <c r="G30" s="205">
        <f>B30+'8'!G30</f>
        <v>2639</v>
      </c>
      <c r="H30" s="184">
        <f>C30+[2]אוגוסט!G30</f>
        <v>2588</v>
      </c>
      <c r="I30" s="214">
        <v>1854</v>
      </c>
      <c r="J30" s="219">
        <f t="shared" si="2"/>
        <v>1.9706336939721902E-2</v>
      </c>
      <c r="K30" s="220">
        <f t="shared" si="3"/>
        <v>0.42340884573894289</v>
      </c>
      <c r="L30" s="52"/>
      <c r="N30" s="119"/>
      <c r="O30" s="119"/>
    </row>
    <row r="31" spans="1:15" x14ac:dyDescent="0.2">
      <c r="A31" s="208" t="s">
        <v>22</v>
      </c>
      <c r="B31" s="205">
        <v>437</v>
      </c>
      <c r="C31" s="42">
        <v>483</v>
      </c>
      <c r="D31" s="188">
        <v>632</v>
      </c>
      <c r="E31" s="219">
        <f t="shared" si="0"/>
        <v>-9.5238095238095233E-2</v>
      </c>
      <c r="F31" s="220">
        <f t="shared" si="1"/>
        <v>-0.30854430379746833</v>
      </c>
      <c r="G31" s="205">
        <f>B31+'8'!G31</f>
        <v>6830</v>
      </c>
      <c r="H31" s="184">
        <f>C31+[2]אוגוסט!G31</f>
        <v>6168</v>
      </c>
      <c r="I31" s="214">
        <v>8253</v>
      </c>
      <c r="J31" s="219">
        <f t="shared" si="2"/>
        <v>0.10732814526588852</v>
      </c>
      <c r="K31" s="220">
        <f t="shared" si="3"/>
        <v>-0.17242214952138613</v>
      </c>
      <c r="L31" s="52"/>
      <c r="N31" s="119"/>
      <c r="O31" s="119"/>
    </row>
    <row r="32" spans="1:15" x14ac:dyDescent="0.2">
      <c r="A32" s="208" t="s">
        <v>116</v>
      </c>
      <c r="B32" s="205">
        <v>222</v>
      </c>
      <c r="C32" s="42">
        <v>192</v>
      </c>
      <c r="D32" s="188">
        <v>66</v>
      </c>
      <c r="E32" s="219">
        <f t="shared" si="0"/>
        <v>0.15625</v>
      </c>
      <c r="F32" s="220">
        <f t="shared" si="1"/>
        <v>2.3636363636363638</v>
      </c>
      <c r="G32" s="205">
        <f>B32+'8'!G32</f>
        <v>2290</v>
      </c>
      <c r="H32" s="184">
        <f>C32+[2]אוגוסט!G32</f>
        <v>2470</v>
      </c>
      <c r="I32" s="214">
        <v>1276</v>
      </c>
      <c r="J32" s="219">
        <f t="shared" si="2"/>
        <v>-7.2874493927125528E-2</v>
      </c>
      <c r="K32" s="220">
        <f t="shared" si="3"/>
        <v>0.79467084639498431</v>
      </c>
      <c r="L32" s="52"/>
      <c r="N32" s="119"/>
      <c r="O32" s="119"/>
    </row>
    <row r="33" spans="1:15" x14ac:dyDescent="0.2">
      <c r="A33" s="207" t="s">
        <v>17</v>
      </c>
      <c r="B33" s="205">
        <v>2086</v>
      </c>
      <c r="C33" s="42">
        <v>1022.9999999999999</v>
      </c>
      <c r="D33" s="188">
        <v>1363</v>
      </c>
      <c r="E33" s="219">
        <f t="shared" si="0"/>
        <v>1.039100684261975</v>
      </c>
      <c r="F33" s="220">
        <f t="shared" si="1"/>
        <v>0.5304475421863537</v>
      </c>
      <c r="G33" s="205">
        <f>B33+'8'!G33</f>
        <v>14668</v>
      </c>
      <c r="H33" s="184">
        <f>C33+[2]אוגוסט!G33</f>
        <v>11981</v>
      </c>
      <c r="I33" s="214">
        <v>11488</v>
      </c>
      <c r="J33" s="219">
        <f t="shared" si="2"/>
        <v>0.22427176362574075</v>
      </c>
      <c r="K33" s="220">
        <f t="shared" si="3"/>
        <v>0.2768105849582172</v>
      </c>
      <c r="L33" s="52"/>
      <c r="N33" s="119"/>
      <c r="O33" s="119"/>
    </row>
    <row r="34" spans="1:15" x14ac:dyDescent="0.2">
      <c r="A34" s="209"/>
      <c r="B34" s="205"/>
      <c r="C34" s="42"/>
      <c r="D34" s="188"/>
      <c r="E34" s="219"/>
      <c r="F34" s="220"/>
      <c r="G34" s="205"/>
      <c r="H34" s="184"/>
      <c r="I34" s="214"/>
      <c r="J34" s="219"/>
      <c r="K34" s="220"/>
      <c r="L34" s="52"/>
      <c r="N34" s="119"/>
      <c r="O34" s="119"/>
    </row>
    <row r="35" spans="1:15" x14ac:dyDescent="0.2">
      <c r="A35" s="207" t="s">
        <v>23</v>
      </c>
      <c r="B35" s="205">
        <f>B36+SUM(B41:B51)+B53+SUM(B62:B65)+SUM(B67:B77)</f>
        <v>131948</v>
      </c>
      <c r="C35" s="42">
        <f>C36+SUM(C41:C51)+C53+SUM(C62:C65)+SUM(C67:C77)</f>
        <v>110188</v>
      </c>
      <c r="D35" s="188">
        <v>133441</v>
      </c>
      <c r="E35" s="219">
        <f t="shared" si="0"/>
        <v>0.19748066940138664</v>
      </c>
      <c r="F35" s="220">
        <f t="shared" si="1"/>
        <v>-1.1188465314258766E-2</v>
      </c>
      <c r="G35" s="205">
        <f>B35+'8'!G35</f>
        <v>1229250</v>
      </c>
      <c r="H35" s="184">
        <f>C35+[2]אוגוסט!G35</f>
        <v>1372111</v>
      </c>
      <c r="I35" s="214">
        <v>1278668</v>
      </c>
      <c r="J35" s="219">
        <f t="shared" si="2"/>
        <v>-0.1041176697803603</v>
      </c>
      <c r="K35" s="220">
        <f t="shared" si="3"/>
        <v>-3.8648030606850292E-2</v>
      </c>
      <c r="L35" s="52"/>
      <c r="N35" s="119"/>
      <c r="O35" s="119"/>
    </row>
    <row r="36" spans="1:15" x14ac:dyDescent="0.2">
      <c r="A36" s="207" t="s">
        <v>24</v>
      </c>
      <c r="B36" s="205">
        <v>6459</v>
      </c>
      <c r="C36" s="42">
        <f>SUM(C37:C40)</f>
        <v>5125</v>
      </c>
      <c r="D36" s="188">
        <v>6104</v>
      </c>
      <c r="E36" s="219">
        <f t="shared" si="0"/>
        <v>0.26029268292682928</v>
      </c>
      <c r="F36" s="220">
        <f t="shared" si="1"/>
        <v>5.8158584534731217E-2</v>
      </c>
      <c r="G36" s="205">
        <f>B36+'8'!G36</f>
        <v>50529</v>
      </c>
      <c r="H36" s="184">
        <f>C36+[2]אוגוסט!G36</f>
        <v>60219</v>
      </c>
      <c r="I36" s="214">
        <v>52690</v>
      </c>
      <c r="J36" s="219">
        <f t="shared" si="2"/>
        <v>-0.16091266875902954</v>
      </c>
      <c r="K36" s="220">
        <f t="shared" si="3"/>
        <v>-4.1013475042702585E-2</v>
      </c>
      <c r="L36" s="52"/>
      <c r="N36" s="119"/>
      <c r="O36" s="119"/>
    </row>
    <row r="37" spans="1:15" x14ac:dyDescent="0.2">
      <c r="A37" s="207" t="s">
        <v>25</v>
      </c>
      <c r="B37" s="205">
        <v>1019</v>
      </c>
      <c r="C37" s="42">
        <v>639</v>
      </c>
      <c r="D37" s="188">
        <v>1044</v>
      </c>
      <c r="E37" s="219">
        <f t="shared" si="0"/>
        <v>0.59467918622848193</v>
      </c>
      <c r="F37" s="220">
        <f t="shared" si="1"/>
        <v>-2.3946360153256685E-2</v>
      </c>
      <c r="G37" s="205">
        <f>B37+'8'!G37</f>
        <v>8005</v>
      </c>
      <c r="H37" s="184">
        <f>C37+[2]אוגוסט!G37</f>
        <v>12484</v>
      </c>
      <c r="I37" s="214">
        <v>10469</v>
      </c>
      <c r="J37" s="219">
        <f t="shared" si="2"/>
        <v>-0.35877923742390261</v>
      </c>
      <c r="K37" s="220">
        <f t="shared" si="3"/>
        <v>-0.23536154360492889</v>
      </c>
      <c r="L37" s="52"/>
      <c r="N37" s="119"/>
      <c r="O37" s="119"/>
    </row>
    <row r="38" spans="1:15" x14ac:dyDescent="0.2">
      <c r="A38" s="207" t="s">
        <v>26</v>
      </c>
      <c r="B38" s="205">
        <v>2041</v>
      </c>
      <c r="C38" s="42">
        <v>1394</v>
      </c>
      <c r="D38" s="188">
        <v>1755</v>
      </c>
      <c r="E38" s="219">
        <f t="shared" si="0"/>
        <v>0.46413199426111906</v>
      </c>
      <c r="F38" s="220">
        <f t="shared" si="1"/>
        <v>0.16296296296296298</v>
      </c>
      <c r="G38" s="205">
        <f>B38+'8'!G38</f>
        <v>17630</v>
      </c>
      <c r="H38" s="184">
        <f>C38+[2]אוגוסט!G38</f>
        <v>18765</v>
      </c>
      <c r="I38" s="214">
        <v>16888</v>
      </c>
      <c r="J38" s="219">
        <f t="shared" si="2"/>
        <v>-6.0484945377031751E-2</v>
      </c>
      <c r="K38" s="220">
        <f t="shared" si="3"/>
        <v>4.3936522974893366E-2</v>
      </c>
      <c r="L38" s="52"/>
      <c r="N38" s="119"/>
      <c r="O38" s="119"/>
    </row>
    <row r="39" spans="1:15" x14ac:dyDescent="0.2">
      <c r="A39" s="207" t="s">
        <v>27</v>
      </c>
      <c r="B39" s="205">
        <v>1848</v>
      </c>
      <c r="C39" s="42">
        <v>1602</v>
      </c>
      <c r="D39" s="188">
        <v>2016</v>
      </c>
      <c r="E39" s="219">
        <f t="shared" si="0"/>
        <v>0.15355805243445686</v>
      </c>
      <c r="F39" s="220">
        <f t="shared" si="1"/>
        <v>-8.333333333333337E-2</v>
      </c>
      <c r="G39" s="205">
        <f>B39+'8'!G39</f>
        <v>10089</v>
      </c>
      <c r="H39" s="184">
        <f>C39+[2]אוגוסט!G39</f>
        <v>10841</v>
      </c>
      <c r="I39" s="214">
        <v>11596</v>
      </c>
      <c r="J39" s="219">
        <f t="shared" si="2"/>
        <v>-6.9366294622267288E-2</v>
      </c>
      <c r="K39" s="220">
        <f t="shared" si="3"/>
        <v>-0.12995860641600554</v>
      </c>
      <c r="L39" s="52"/>
      <c r="N39" s="119"/>
      <c r="O39" s="119"/>
    </row>
    <row r="40" spans="1:15" x14ac:dyDescent="0.2">
      <c r="A40" s="207" t="s">
        <v>28</v>
      </c>
      <c r="B40" s="205">
        <v>1516</v>
      </c>
      <c r="C40" s="42">
        <v>1490</v>
      </c>
      <c r="D40" s="188">
        <v>1272</v>
      </c>
      <c r="E40" s="219">
        <f t="shared" si="0"/>
        <v>1.744966442953011E-2</v>
      </c>
      <c r="F40" s="220">
        <f t="shared" si="1"/>
        <v>0.19182389937106925</v>
      </c>
      <c r="G40" s="205">
        <f>B40+'8'!G40</f>
        <v>14478</v>
      </c>
      <c r="H40" s="184">
        <f>C40+[2]אוגוסט!G40</f>
        <v>17862</v>
      </c>
      <c r="I40" s="214">
        <v>13518</v>
      </c>
      <c r="J40" s="219">
        <f t="shared" si="2"/>
        <v>-0.18945246892845147</v>
      </c>
      <c r="K40" s="220">
        <f t="shared" si="3"/>
        <v>7.101642254771412E-2</v>
      </c>
      <c r="L40" s="52"/>
      <c r="N40" s="119"/>
      <c r="O40" s="119"/>
    </row>
    <row r="41" spans="1:15" x14ac:dyDescent="0.2">
      <c r="A41" s="207" t="s">
        <v>29</v>
      </c>
      <c r="B41" s="205">
        <v>14008</v>
      </c>
      <c r="C41" s="42">
        <v>10660</v>
      </c>
      <c r="D41" s="188">
        <v>12854</v>
      </c>
      <c r="E41" s="219">
        <f t="shared" si="0"/>
        <v>0.31407129455909955</v>
      </c>
      <c r="F41" s="220">
        <f t="shared" si="1"/>
        <v>8.9777501166951934E-2</v>
      </c>
      <c r="G41" s="205">
        <f>B41+'8'!G41</f>
        <v>132177</v>
      </c>
      <c r="H41" s="184">
        <f>C41+[2]אוגוסט!G41</f>
        <v>122920</v>
      </c>
      <c r="I41" s="214">
        <v>129842.00000000001</v>
      </c>
      <c r="J41" s="219">
        <f t="shared" si="2"/>
        <v>7.5309144158802521E-2</v>
      </c>
      <c r="K41" s="220">
        <f t="shared" si="3"/>
        <v>1.7983395203400976E-2</v>
      </c>
      <c r="L41" s="52"/>
      <c r="N41" s="119"/>
      <c r="O41" s="119"/>
    </row>
    <row r="42" spans="1:15" x14ac:dyDescent="0.2">
      <c r="A42" s="207" t="s">
        <v>30</v>
      </c>
      <c r="B42" s="205">
        <v>731</v>
      </c>
      <c r="C42" s="42">
        <v>804</v>
      </c>
      <c r="D42" s="188">
        <v>626</v>
      </c>
      <c r="E42" s="219">
        <f t="shared" si="0"/>
        <v>-9.079601990049746E-2</v>
      </c>
      <c r="F42" s="220">
        <f t="shared" si="1"/>
        <v>0.16773162939297115</v>
      </c>
      <c r="G42" s="205">
        <f>B42+'8'!G42</f>
        <v>5893</v>
      </c>
      <c r="H42" s="184">
        <f>C42+[2]אוגוסט!G42</f>
        <v>5930</v>
      </c>
      <c r="I42" s="214">
        <v>5473</v>
      </c>
      <c r="J42" s="219">
        <f t="shared" si="2"/>
        <v>-6.239460370994987E-3</v>
      </c>
      <c r="K42" s="220">
        <f t="shared" si="3"/>
        <v>7.6740361775991195E-2</v>
      </c>
      <c r="L42" s="52"/>
      <c r="N42" s="119"/>
      <c r="O42" s="119"/>
    </row>
    <row r="43" spans="1:15" x14ac:dyDescent="0.2">
      <c r="A43" s="207" t="s">
        <v>31</v>
      </c>
      <c r="B43" s="205">
        <v>3589</v>
      </c>
      <c r="C43" s="42">
        <v>2537</v>
      </c>
      <c r="D43" s="188">
        <v>3338</v>
      </c>
      <c r="E43" s="219">
        <f t="shared" si="0"/>
        <v>0.41466298778084343</v>
      </c>
      <c r="F43" s="220">
        <f t="shared" si="1"/>
        <v>7.5194727381665771E-2</v>
      </c>
      <c r="G43" s="205">
        <f>B43+'8'!G43</f>
        <v>35767</v>
      </c>
      <c r="H43" s="184">
        <f>C43+[2]אוגוסט!G43</f>
        <v>39460</v>
      </c>
      <c r="I43" s="214">
        <v>38068</v>
      </c>
      <c r="J43" s="219">
        <f t="shared" si="2"/>
        <v>-9.3588443993917858E-2</v>
      </c>
      <c r="K43" s="220">
        <f t="shared" si="3"/>
        <v>-6.04444677944731E-2</v>
      </c>
      <c r="L43" s="52"/>
      <c r="N43" s="119"/>
      <c r="O43" s="119"/>
    </row>
    <row r="44" spans="1:15" x14ac:dyDescent="0.2">
      <c r="A44" s="207" t="s">
        <v>32</v>
      </c>
      <c r="B44" s="205">
        <v>2904</v>
      </c>
      <c r="C44" s="42">
        <v>2163</v>
      </c>
      <c r="D44" s="188">
        <v>2481</v>
      </c>
      <c r="E44" s="219">
        <f t="shared" si="0"/>
        <v>0.34257975034674071</v>
      </c>
      <c r="F44" s="220">
        <f t="shared" si="1"/>
        <v>0.17049576783555009</v>
      </c>
      <c r="G44" s="205">
        <f>B44+'8'!G44</f>
        <v>24817</v>
      </c>
      <c r="H44" s="184">
        <f>C44+[2]אוגוסט!G44</f>
        <v>24325</v>
      </c>
      <c r="I44" s="214">
        <v>23902</v>
      </c>
      <c r="J44" s="219">
        <f t="shared" si="2"/>
        <v>2.022610483042131E-2</v>
      </c>
      <c r="K44" s="220">
        <f t="shared" si="3"/>
        <v>3.8281315371098579E-2</v>
      </c>
      <c r="L44" s="52"/>
      <c r="N44" s="119"/>
      <c r="O44" s="119"/>
    </row>
    <row r="45" spans="1:15" x14ac:dyDescent="0.2">
      <c r="A45" s="208" t="s">
        <v>33</v>
      </c>
      <c r="B45" s="205">
        <v>15256</v>
      </c>
      <c r="C45" s="42">
        <v>11994</v>
      </c>
      <c r="D45" s="188">
        <v>15332</v>
      </c>
      <c r="E45" s="219">
        <f t="shared" si="0"/>
        <v>0.27196931799232948</v>
      </c>
      <c r="F45" s="220">
        <f t="shared" si="1"/>
        <v>-4.9569527785024992E-3</v>
      </c>
      <c r="G45" s="205">
        <f>B45+'8'!G45</f>
        <v>228071</v>
      </c>
      <c r="H45" s="184">
        <f>C45+[2]אוגוסט!G45</f>
        <v>219252</v>
      </c>
      <c r="I45" s="214">
        <v>217181</v>
      </c>
      <c r="J45" s="219">
        <f t="shared" si="2"/>
        <v>4.0223122252020405E-2</v>
      </c>
      <c r="K45" s="220">
        <f t="shared" si="3"/>
        <v>5.0142507862105834E-2</v>
      </c>
      <c r="L45" s="52"/>
      <c r="N45" s="119"/>
      <c r="O45" s="119"/>
    </row>
    <row r="46" spans="1:15" x14ac:dyDescent="0.2">
      <c r="A46" s="208" t="s">
        <v>34</v>
      </c>
      <c r="B46" s="205">
        <v>5485</v>
      </c>
      <c r="C46" s="42">
        <v>5768</v>
      </c>
      <c r="D46" s="188">
        <v>7980</v>
      </c>
      <c r="E46" s="219">
        <f t="shared" si="0"/>
        <v>-4.9063800277392544E-2</v>
      </c>
      <c r="F46" s="220">
        <f t="shared" si="1"/>
        <v>-0.31265664160401008</v>
      </c>
      <c r="G46" s="205">
        <f>B46+'8'!G46</f>
        <v>65435</v>
      </c>
      <c r="H46" s="184">
        <f>C46+[2]אוגוסט!G46</f>
        <v>86360</v>
      </c>
      <c r="I46" s="214">
        <v>91465</v>
      </c>
      <c r="J46" s="219">
        <f t="shared" si="2"/>
        <v>-0.24229967577582212</v>
      </c>
      <c r="K46" s="220">
        <f t="shared" si="3"/>
        <v>-0.28458973377794783</v>
      </c>
      <c r="L46" s="52"/>
      <c r="N46" s="119"/>
      <c r="O46" s="119"/>
    </row>
    <row r="47" spans="1:15" x14ac:dyDescent="0.2">
      <c r="A47" s="207" t="s">
        <v>35</v>
      </c>
      <c r="B47" s="205">
        <v>3415</v>
      </c>
      <c r="C47" s="42">
        <v>2571</v>
      </c>
      <c r="D47" s="188">
        <v>3155</v>
      </c>
      <c r="E47" s="219">
        <f t="shared" si="0"/>
        <v>0.32827693504472966</v>
      </c>
      <c r="F47" s="220">
        <f t="shared" si="1"/>
        <v>8.2408874801901844E-2</v>
      </c>
      <c r="G47" s="205">
        <f>B47+'8'!G47</f>
        <v>28638</v>
      </c>
      <c r="H47" s="184">
        <f>C47+[2]אוגוסט!G47</f>
        <v>28141</v>
      </c>
      <c r="I47" s="214">
        <v>27050</v>
      </c>
      <c r="J47" s="219">
        <f t="shared" si="2"/>
        <v>1.7661063928076537E-2</v>
      </c>
      <c r="K47" s="220">
        <f t="shared" si="3"/>
        <v>5.8706099815157176E-2</v>
      </c>
      <c r="L47" s="52"/>
      <c r="N47" s="119"/>
      <c r="O47" s="119"/>
    </row>
    <row r="48" spans="1:15" x14ac:dyDescent="0.2">
      <c r="A48" s="207" t="s">
        <v>36</v>
      </c>
      <c r="B48" s="205">
        <v>13048</v>
      </c>
      <c r="C48" s="42">
        <v>9069</v>
      </c>
      <c r="D48" s="188">
        <v>11642</v>
      </c>
      <c r="E48" s="219">
        <f t="shared" si="0"/>
        <v>0.43874738118866463</v>
      </c>
      <c r="F48" s="220">
        <f t="shared" si="1"/>
        <v>0.12076962721181927</v>
      </c>
      <c r="G48" s="205">
        <f>B48+'8'!G48</f>
        <v>114205</v>
      </c>
      <c r="H48" s="184">
        <f>C48+[2]אוגוסט!G48</f>
        <v>125283</v>
      </c>
      <c r="I48" s="214">
        <v>110113</v>
      </c>
      <c r="J48" s="219">
        <f t="shared" si="2"/>
        <v>-8.8423808497561485E-2</v>
      </c>
      <c r="K48" s="220">
        <f t="shared" si="3"/>
        <v>3.7161824671019694E-2</v>
      </c>
      <c r="L48" s="52"/>
      <c r="N48" s="119"/>
      <c r="O48" s="119"/>
    </row>
    <row r="49" spans="1:15" x14ac:dyDescent="0.2">
      <c r="A49" s="207" t="s">
        <v>37</v>
      </c>
      <c r="B49" s="205">
        <v>1750</v>
      </c>
      <c r="C49" s="42">
        <v>1454</v>
      </c>
      <c r="D49" s="188">
        <v>1551</v>
      </c>
      <c r="E49" s="219">
        <f t="shared" si="0"/>
        <v>0.203576341127923</v>
      </c>
      <c r="F49" s="220">
        <f t="shared" si="1"/>
        <v>0.12830431979368151</v>
      </c>
      <c r="G49" s="205">
        <f>B49+'8'!G49</f>
        <v>17369</v>
      </c>
      <c r="H49" s="184">
        <f>C49+[2]אוגוסט!G49</f>
        <v>22539</v>
      </c>
      <c r="I49" s="214">
        <v>19783</v>
      </c>
      <c r="J49" s="219">
        <f t="shared" si="2"/>
        <v>-0.22938018545632011</v>
      </c>
      <c r="K49" s="220">
        <f t="shared" si="3"/>
        <v>-0.12202395996562709</v>
      </c>
      <c r="L49" s="52"/>
      <c r="N49" s="119"/>
      <c r="O49" s="119"/>
    </row>
    <row r="50" spans="1:15" x14ac:dyDescent="0.2">
      <c r="A50" s="208" t="s">
        <v>38</v>
      </c>
      <c r="B50" s="205">
        <v>3107</v>
      </c>
      <c r="C50" s="42">
        <v>2729</v>
      </c>
      <c r="D50" s="188">
        <v>3365</v>
      </c>
      <c r="E50" s="219">
        <f t="shared" si="0"/>
        <v>0.13851227555881285</v>
      </c>
      <c r="F50" s="220">
        <f t="shared" si="1"/>
        <v>-7.6671619613670083E-2</v>
      </c>
      <c r="G50" s="205">
        <f>B50+'8'!G50</f>
        <v>32684</v>
      </c>
      <c r="H50" s="184">
        <f>C50+[2]אוגוסט!G50</f>
        <v>37002</v>
      </c>
      <c r="I50" s="214">
        <v>34477</v>
      </c>
      <c r="J50" s="219">
        <f t="shared" si="2"/>
        <v>-0.1166963947894708</v>
      </c>
      <c r="K50" s="220">
        <f t="shared" si="3"/>
        <v>-5.200568494938651E-2</v>
      </c>
      <c r="L50" s="52"/>
      <c r="N50" s="119"/>
      <c r="O50" s="119"/>
    </row>
    <row r="51" spans="1:15" x14ac:dyDescent="0.2">
      <c r="A51" s="207" t="s">
        <v>39</v>
      </c>
      <c r="B51" s="205">
        <v>816</v>
      </c>
      <c r="C51" s="42">
        <v>490</v>
      </c>
      <c r="D51" s="188">
        <v>750</v>
      </c>
      <c r="E51" s="219">
        <f t="shared" si="0"/>
        <v>0.66530612244897958</v>
      </c>
      <c r="F51" s="220">
        <f t="shared" si="1"/>
        <v>8.8000000000000078E-2</v>
      </c>
      <c r="G51" s="205">
        <f>B51+'8'!G51</f>
        <v>6376</v>
      </c>
      <c r="H51" s="184">
        <f>C51+[2]אוגוסט!G51</f>
        <v>6191</v>
      </c>
      <c r="I51" s="214">
        <v>6766</v>
      </c>
      <c r="J51" s="219">
        <f t="shared" si="2"/>
        <v>2.9882086900339111E-2</v>
      </c>
      <c r="K51" s="220">
        <f t="shared" si="3"/>
        <v>-5.7641146911025731E-2</v>
      </c>
      <c r="L51" s="52"/>
      <c r="N51" s="119"/>
      <c r="O51" s="119"/>
    </row>
    <row r="52" spans="1:15" x14ac:dyDescent="0.2">
      <c r="A52" s="207"/>
      <c r="B52" s="205"/>
      <c r="C52" s="42"/>
      <c r="D52" s="188"/>
      <c r="E52" s="219"/>
      <c r="F52" s="220"/>
      <c r="G52" s="205"/>
      <c r="H52" s="184"/>
      <c r="I52" s="214"/>
      <c r="J52" s="219"/>
      <c r="K52" s="220"/>
      <c r="L52" s="52"/>
      <c r="N52" s="119"/>
      <c r="O52" s="119"/>
    </row>
    <row r="53" spans="1:15" x14ac:dyDescent="0.2">
      <c r="A53" s="207" t="s">
        <v>40</v>
      </c>
      <c r="B53" s="205">
        <f>SUM(B54:B60)</f>
        <v>44524</v>
      </c>
      <c r="C53" s="42">
        <f>SUM(C54:C60)</f>
        <v>42666</v>
      </c>
      <c r="D53" s="188">
        <v>50077</v>
      </c>
      <c r="E53" s="219">
        <f t="shared" si="0"/>
        <v>4.3547555430553553E-2</v>
      </c>
      <c r="F53" s="220">
        <f t="shared" si="1"/>
        <v>-0.1108892305848993</v>
      </c>
      <c r="G53" s="205">
        <f>B53+'8'!G53</f>
        <v>337222</v>
      </c>
      <c r="H53" s="184">
        <f>C53+[2]אוגוסט!G53</f>
        <v>423497</v>
      </c>
      <c r="I53" s="214">
        <v>382379</v>
      </c>
      <c r="J53" s="219">
        <f t="shared" si="2"/>
        <v>-0.20372045138454342</v>
      </c>
      <c r="K53" s="220">
        <f t="shared" si="3"/>
        <v>-0.11809487445701783</v>
      </c>
      <c r="L53" s="52"/>
      <c r="N53" s="119"/>
      <c r="O53" s="119"/>
    </row>
    <row r="54" spans="1:15" x14ac:dyDescent="0.2">
      <c r="A54" s="207" t="s">
        <v>41</v>
      </c>
      <c r="B54" s="205">
        <v>24707</v>
      </c>
      <c r="C54" s="42">
        <v>27379</v>
      </c>
      <c r="D54" s="188">
        <v>30567</v>
      </c>
      <c r="E54" s="219">
        <f t="shared" si="0"/>
        <v>-9.7593045765002384E-2</v>
      </c>
      <c r="F54" s="220">
        <f t="shared" si="1"/>
        <v>-0.19171001406745836</v>
      </c>
      <c r="G54" s="205">
        <f>B54+'8'!G54</f>
        <v>225524</v>
      </c>
      <c r="H54" s="184">
        <f>C54+[2]אוגוסט!G54</f>
        <v>315382</v>
      </c>
      <c r="I54" s="214">
        <v>279621</v>
      </c>
      <c r="J54" s="219">
        <f t="shared" si="2"/>
        <v>-0.28491797249050355</v>
      </c>
      <c r="K54" s="220">
        <f t="shared" si="3"/>
        <v>-0.19346544072154814</v>
      </c>
      <c r="L54" s="52"/>
      <c r="N54" s="119"/>
      <c r="O54" s="119"/>
    </row>
    <row r="55" spans="1:15" x14ac:dyDescent="0.2">
      <c r="A55" s="207" t="s">
        <v>42</v>
      </c>
      <c r="B55" s="205">
        <v>15667</v>
      </c>
      <c r="C55" s="42">
        <v>12288</v>
      </c>
      <c r="D55" s="188">
        <v>15565</v>
      </c>
      <c r="E55" s="219">
        <f t="shared" si="0"/>
        <v>0.27498372395833326</v>
      </c>
      <c r="F55" s="220">
        <f t="shared" si="1"/>
        <v>6.5531641503373539E-3</v>
      </c>
      <c r="G55" s="205">
        <f>B55+'8'!G55</f>
        <v>84360</v>
      </c>
      <c r="H55" s="184">
        <f>C55+[2]אוגוסט!G55</f>
        <v>83329</v>
      </c>
      <c r="I55" s="214">
        <v>78335</v>
      </c>
      <c r="J55" s="219">
        <f t="shared" si="2"/>
        <v>1.2372643377455583E-2</v>
      </c>
      <c r="K55" s="220">
        <f t="shared" si="3"/>
        <v>7.6913257164741067E-2</v>
      </c>
      <c r="L55" s="52"/>
      <c r="N55" s="119"/>
      <c r="O55" s="119"/>
    </row>
    <row r="56" spans="1:15" x14ac:dyDescent="0.2">
      <c r="A56" s="207" t="s">
        <v>43</v>
      </c>
      <c r="B56" s="205">
        <v>2310</v>
      </c>
      <c r="C56" s="42">
        <v>1712</v>
      </c>
      <c r="D56" s="188">
        <v>2303</v>
      </c>
      <c r="E56" s="219">
        <f t="shared" si="0"/>
        <v>0.34929906542056077</v>
      </c>
      <c r="F56" s="220">
        <f t="shared" si="1"/>
        <v>3.0395136778116338E-3</v>
      </c>
      <c r="G56" s="205">
        <f>B56+'8'!G56</f>
        <v>11956</v>
      </c>
      <c r="H56" s="184">
        <f>C56+[2]אוגוסט!G56</f>
        <v>12456</v>
      </c>
      <c r="I56" s="214">
        <v>10954</v>
      </c>
      <c r="J56" s="219">
        <f t="shared" si="2"/>
        <v>-4.0141297366730888E-2</v>
      </c>
      <c r="K56" s="220">
        <f t="shared" si="3"/>
        <v>9.1473434361877048E-2</v>
      </c>
      <c r="L56" s="52"/>
      <c r="N56" s="119"/>
      <c r="O56" s="119"/>
    </row>
    <row r="57" spans="1:15" x14ac:dyDescent="0.2">
      <c r="A57" s="207" t="s">
        <v>44</v>
      </c>
      <c r="B57" s="205">
        <v>839</v>
      </c>
      <c r="C57" s="42">
        <v>326</v>
      </c>
      <c r="D57" s="188">
        <v>360</v>
      </c>
      <c r="E57" s="219">
        <f t="shared" si="0"/>
        <v>1.5736196319018405</v>
      </c>
      <c r="F57" s="220">
        <f t="shared" si="1"/>
        <v>1.3305555555555557</v>
      </c>
      <c r="G57" s="205">
        <f>B57+'8'!G57</f>
        <v>5744</v>
      </c>
      <c r="H57" s="184">
        <f>C57+[2]אוגוסט!G57</f>
        <v>2623</v>
      </c>
      <c r="I57" s="214">
        <v>2576</v>
      </c>
      <c r="J57" s="219">
        <f t="shared" si="2"/>
        <v>1.1898589401448723</v>
      </c>
      <c r="K57" s="220">
        <f t="shared" si="3"/>
        <v>1.2298136645962732</v>
      </c>
      <c r="L57" s="52"/>
      <c r="N57" s="119"/>
      <c r="O57" s="119"/>
    </row>
    <row r="58" spans="1:15" x14ac:dyDescent="0.2">
      <c r="A58" s="207" t="s">
        <v>46</v>
      </c>
      <c r="B58" s="205">
        <v>272</v>
      </c>
      <c r="C58" s="42">
        <v>338</v>
      </c>
      <c r="D58" s="188">
        <v>338</v>
      </c>
      <c r="E58" s="219">
        <f t="shared" si="0"/>
        <v>-0.19526627218934911</v>
      </c>
      <c r="F58" s="220">
        <f t="shared" si="1"/>
        <v>-0.19526627218934911</v>
      </c>
      <c r="G58" s="205">
        <f>B58+'8'!G58</f>
        <v>2737</v>
      </c>
      <c r="H58" s="184">
        <f>C58+[2]אוגוסט!G58</f>
        <v>2503</v>
      </c>
      <c r="I58" s="214">
        <v>2541</v>
      </c>
      <c r="J58" s="219">
        <f t="shared" si="2"/>
        <v>9.3487814622453147E-2</v>
      </c>
      <c r="K58" s="220">
        <f t="shared" si="3"/>
        <v>7.7134986225895208E-2</v>
      </c>
      <c r="L58" s="52"/>
      <c r="N58" s="119"/>
      <c r="O58" s="119"/>
    </row>
    <row r="59" spans="1:15" x14ac:dyDescent="0.2">
      <c r="A59" s="207" t="s">
        <v>114</v>
      </c>
      <c r="B59" s="205">
        <v>645</v>
      </c>
      <c r="C59" s="42">
        <v>560</v>
      </c>
      <c r="D59" s="188">
        <v>844</v>
      </c>
      <c r="E59" s="219">
        <f t="shared" si="0"/>
        <v>0.15178571428571419</v>
      </c>
      <c r="F59" s="220">
        <f t="shared" si="1"/>
        <v>-0.23578199052132698</v>
      </c>
      <c r="G59" s="205">
        <f>B59+'8'!G59</f>
        <v>6008</v>
      </c>
      <c r="H59" s="184">
        <f>C59+[2]אוגוסט!G59</f>
        <v>6170</v>
      </c>
      <c r="I59" s="214">
        <v>7110</v>
      </c>
      <c r="J59" s="219">
        <f t="shared" si="2"/>
        <v>-2.6256077795786092E-2</v>
      </c>
      <c r="K59" s="220">
        <f t="shared" si="3"/>
        <v>-0.15499296765119552</v>
      </c>
      <c r="L59" s="52"/>
      <c r="N59" s="119"/>
      <c r="O59" s="119"/>
    </row>
    <row r="60" spans="1:15" x14ac:dyDescent="0.2">
      <c r="A60" s="207" t="s">
        <v>49</v>
      </c>
      <c r="B60" s="205">
        <v>84</v>
      </c>
      <c r="C60" s="42">
        <v>63</v>
      </c>
      <c r="D60" s="188">
        <v>100</v>
      </c>
      <c r="E60" s="219">
        <f t="shared" si="0"/>
        <v>0.33333333333333326</v>
      </c>
      <c r="F60" s="220">
        <f t="shared" si="1"/>
        <v>-0.16000000000000003</v>
      </c>
      <c r="G60" s="205">
        <f>B60+'8'!G60</f>
        <v>893</v>
      </c>
      <c r="H60" s="184">
        <f>C60+[2]אוגוסט!G60</f>
        <v>1034</v>
      </c>
      <c r="I60" s="214">
        <v>1242</v>
      </c>
      <c r="J60" s="219">
        <f t="shared" si="2"/>
        <v>-0.13636363636363635</v>
      </c>
      <c r="K60" s="220">
        <f t="shared" si="3"/>
        <v>-0.28099838969404189</v>
      </c>
      <c r="L60" s="52"/>
      <c r="N60" s="119"/>
      <c r="O60" s="119"/>
    </row>
    <row r="61" spans="1:15" x14ac:dyDescent="0.2">
      <c r="A61" s="209"/>
      <c r="B61" s="205"/>
      <c r="C61" s="42"/>
      <c r="D61" s="188"/>
      <c r="E61" s="219"/>
      <c r="F61" s="220"/>
      <c r="G61" s="205"/>
      <c r="H61" s="184"/>
      <c r="I61" s="214"/>
      <c r="J61" s="219"/>
      <c r="K61" s="220"/>
      <c r="L61" s="52"/>
      <c r="N61" s="119"/>
      <c r="O61" s="119"/>
    </row>
    <row r="62" spans="1:15" x14ac:dyDescent="0.2">
      <c r="A62" s="207" t="s">
        <v>47</v>
      </c>
      <c r="B62" s="205">
        <v>788</v>
      </c>
      <c r="C62" s="42">
        <v>609</v>
      </c>
      <c r="D62" s="188">
        <v>270</v>
      </c>
      <c r="E62" s="219">
        <f t="shared" si="0"/>
        <v>0.29392446633825942</v>
      </c>
      <c r="F62" s="220">
        <f t="shared" si="1"/>
        <v>1.9185185185185185</v>
      </c>
      <c r="G62" s="205">
        <f>B62+'8'!G62</f>
        <v>7152</v>
      </c>
      <c r="H62" s="184">
        <f>C62+[2]אוגוסט!G62</f>
        <v>6474</v>
      </c>
      <c r="I62" s="214">
        <v>3136</v>
      </c>
      <c r="J62" s="219">
        <f t="shared" si="2"/>
        <v>0.10472659870250234</v>
      </c>
      <c r="K62" s="220">
        <f t="shared" si="3"/>
        <v>1.2806122448979593</v>
      </c>
      <c r="L62" s="52"/>
      <c r="N62" s="119"/>
      <c r="O62" s="119"/>
    </row>
    <row r="63" spans="1:15" x14ac:dyDescent="0.2">
      <c r="A63" s="207" t="s">
        <v>48</v>
      </c>
      <c r="B63" s="205">
        <v>187</v>
      </c>
      <c r="C63" s="42">
        <v>128</v>
      </c>
      <c r="D63" s="188">
        <v>166</v>
      </c>
      <c r="E63" s="219">
        <f t="shared" si="0"/>
        <v>0.4609375</v>
      </c>
      <c r="F63" s="220">
        <f t="shared" si="1"/>
        <v>0.12650602409638556</v>
      </c>
      <c r="G63" s="205">
        <f>B63+'8'!G63</f>
        <v>1842</v>
      </c>
      <c r="H63" s="184">
        <f>C63+[2]אוגוסט!G63</f>
        <v>2624</v>
      </c>
      <c r="I63" s="214">
        <v>1578</v>
      </c>
      <c r="J63" s="219">
        <f t="shared" si="2"/>
        <v>-0.29801829268292679</v>
      </c>
      <c r="K63" s="220">
        <f t="shared" si="3"/>
        <v>0.16730038022813698</v>
      </c>
      <c r="L63" s="52"/>
      <c r="N63" s="119"/>
      <c r="O63" s="119"/>
    </row>
    <row r="64" spans="1:15" x14ac:dyDescent="0.2">
      <c r="A64" s="207" t="s">
        <v>45</v>
      </c>
      <c r="B64" s="205">
        <v>523</v>
      </c>
      <c r="C64" s="42">
        <v>439</v>
      </c>
      <c r="D64" s="188">
        <v>282</v>
      </c>
      <c r="E64" s="219">
        <f t="shared" si="0"/>
        <v>0.19134396355353078</v>
      </c>
      <c r="F64" s="220">
        <f t="shared" si="1"/>
        <v>0.85460992907801425</v>
      </c>
      <c r="G64" s="205">
        <f>B64+'8'!G64</f>
        <v>5804</v>
      </c>
      <c r="H64" s="184">
        <f>C64+[2]אוגוסט!G64</f>
        <v>7586</v>
      </c>
      <c r="I64" s="214">
        <v>3285</v>
      </c>
      <c r="J64" s="219">
        <f t="shared" si="2"/>
        <v>-0.23490640653836015</v>
      </c>
      <c r="K64" s="220">
        <f t="shared" si="3"/>
        <v>0.76681887366818868</v>
      </c>
      <c r="L64" s="52"/>
      <c r="N64" s="119"/>
      <c r="O64" s="119"/>
    </row>
    <row r="65" spans="1:15" x14ac:dyDescent="0.2">
      <c r="A65" s="207" t="s">
        <v>50</v>
      </c>
      <c r="B65" s="205">
        <v>449</v>
      </c>
      <c r="C65" s="42">
        <v>412</v>
      </c>
      <c r="D65" s="188">
        <v>392</v>
      </c>
      <c r="E65" s="219">
        <f t="shared" si="0"/>
        <v>8.9805825242718518E-2</v>
      </c>
      <c r="F65" s="220">
        <f t="shared" si="1"/>
        <v>0.14540816326530615</v>
      </c>
      <c r="G65" s="205">
        <f>B65+'8'!G65</f>
        <v>3528</v>
      </c>
      <c r="H65" s="184">
        <f>C65+[2]אוגוסט!G65</f>
        <v>3673</v>
      </c>
      <c r="I65" s="214">
        <v>3237</v>
      </c>
      <c r="J65" s="219">
        <f t="shared" si="2"/>
        <v>-3.9477266539613365E-2</v>
      </c>
      <c r="K65" s="220">
        <f t="shared" si="3"/>
        <v>8.9898053753475482E-2</v>
      </c>
      <c r="L65" s="52"/>
      <c r="N65" s="119"/>
      <c r="O65" s="119"/>
    </row>
    <row r="66" spans="1:15" x14ac:dyDescent="0.2">
      <c r="A66" s="209"/>
      <c r="B66" s="205"/>
      <c r="C66" s="42"/>
      <c r="D66" s="188"/>
      <c r="E66" s="219"/>
      <c r="F66" s="220"/>
      <c r="G66" s="205"/>
      <c r="H66" s="184"/>
      <c r="I66" s="214"/>
      <c r="J66" s="219"/>
      <c r="K66" s="220"/>
      <c r="L66" s="52"/>
      <c r="N66" s="119"/>
      <c r="O66" s="119"/>
    </row>
    <row r="67" spans="1:15" x14ac:dyDescent="0.2">
      <c r="A67" s="207" t="s">
        <v>51</v>
      </c>
      <c r="B67" s="205">
        <v>4683</v>
      </c>
      <c r="C67" s="42">
        <v>2826</v>
      </c>
      <c r="D67" s="188">
        <v>5923</v>
      </c>
      <c r="E67" s="219">
        <f t="shared" si="0"/>
        <v>0.6571125265392781</v>
      </c>
      <c r="F67" s="220">
        <f t="shared" si="1"/>
        <v>-0.20935336822556139</v>
      </c>
      <c r="G67" s="205">
        <f>B67+'8'!G67</f>
        <v>44309</v>
      </c>
      <c r="H67" s="184">
        <f>C67+[2]אוגוסט!G67</f>
        <v>51324</v>
      </c>
      <c r="I67" s="214">
        <v>49597</v>
      </c>
      <c r="J67" s="219">
        <f t="shared" si="2"/>
        <v>-0.13668069519133352</v>
      </c>
      <c r="K67" s="220">
        <f t="shared" si="3"/>
        <v>-0.10661935197693406</v>
      </c>
      <c r="L67" s="52"/>
      <c r="N67" s="119"/>
      <c r="O67" s="119"/>
    </row>
    <row r="68" spans="1:15" x14ac:dyDescent="0.2">
      <c r="A68" s="207" t="s">
        <v>52</v>
      </c>
      <c r="B68" s="205">
        <v>948</v>
      </c>
      <c r="C68" s="42">
        <v>837</v>
      </c>
      <c r="D68" s="188">
        <v>799</v>
      </c>
      <c r="E68" s="219">
        <f t="shared" si="0"/>
        <v>0.13261648745519716</v>
      </c>
      <c r="F68" s="220">
        <f t="shared" si="1"/>
        <v>0.18648310387984979</v>
      </c>
      <c r="G68" s="205">
        <f>B68+'8'!G68</f>
        <v>11294</v>
      </c>
      <c r="H68" s="184">
        <f>C68+[2]אוגוסט!G68</f>
        <v>12307</v>
      </c>
      <c r="I68" s="214">
        <v>9605</v>
      </c>
      <c r="J68" s="219">
        <f t="shared" si="2"/>
        <v>-8.2310879986999264E-2</v>
      </c>
      <c r="K68" s="220">
        <f t="shared" si="3"/>
        <v>0.17584591358667367</v>
      </c>
      <c r="L68" s="52"/>
      <c r="N68" s="119"/>
      <c r="O68" s="119"/>
    </row>
    <row r="69" spans="1:15" x14ac:dyDescent="0.2">
      <c r="A69" s="207" t="s">
        <v>105</v>
      </c>
      <c r="B69" s="205">
        <v>80</v>
      </c>
      <c r="C69" s="42">
        <v>66</v>
      </c>
      <c r="D69" s="188">
        <v>153</v>
      </c>
      <c r="E69" s="219">
        <f t="shared" si="0"/>
        <v>0.21212121212121215</v>
      </c>
      <c r="F69" s="220">
        <f t="shared" si="1"/>
        <v>-0.47712418300653592</v>
      </c>
      <c r="G69" s="205">
        <f>B69+'8'!G69</f>
        <v>2016</v>
      </c>
      <c r="H69" s="184">
        <f>C69+[2]אוגוסט!G69</f>
        <v>1729</v>
      </c>
      <c r="I69" s="214">
        <v>1438</v>
      </c>
      <c r="J69" s="219">
        <f t="shared" si="2"/>
        <v>0.165991902834008</v>
      </c>
      <c r="K69" s="220">
        <f t="shared" si="3"/>
        <v>0.40194714881780258</v>
      </c>
      <c r="L69" s="52"/>
      <c r="N69" s="119"/>
      <c r="O69" s="119"/>
    </row>
    <row r="70" spans="1:15" x14ac:dyDescent="0.2">
      <c r="A70" s="207" t="s">
        <v>53</v>
      </c>
      <c r="B70" s="205">
        <v>283</v>
      </c>
      <c r="C70" s="42">
        <v>300</v>
      </c>
      <c r="D70" s="188">
        <v>292</v>
      </c>
      <c r="E70" s="219">
        <f t="shared" ref="E70:E96" si="4">B70/C70-1</f>
        <v>-5.6666666666666643E-2</v>
      </c>
      <c r="F70" s="220">
        <f t="shared" ref="F70:F96" si="5">B70/D70-1</f>
        <v>-3.082191780821919E-2</v>
      </c>
      <c r="G70" s="205">
        <f>B70+'8'!G70</f>
        <v>1877</v>
      </c>
      <c r="H70" s="184">
        <f>C70+[2]אוגוסט!G70</f>
        <v>3469</v>
      </c>
      <c r="I70" s="214">
        <v>2998</v>
      </c>
      <c r="J70" s="219">
        <f t="shared" ref="J70:J96" si="6">G70/H70-1</f>
        <v>-0.45892187950417984</v>
      </c>
      <c r="K70" s="220">
        <f t="shared" ref="K70:K96" si="7">G70/I70-1</f>
        <v>-0.37391594396264172</v>
      </c>
      <c r="L70" s="52"/>
      <c r="N70" s="119"/>
      <c r="O70" s="119"/>
    </row>
    <row r="71" spans="1:15" x14ac:dyDescent="0.2">
      <c r="A71" s="207" t="s">
        <v>108</v>
      </c>
      <c r="B71" s="205">
        <v>325</v>
      </c>
      <c r="C71" s="42">
        <v>329</v>
      </c>
      <c r="D71" s="188">
        <v>237</v>
      </c>
      <c r="E71" s="219">
        <f t="shared" si="4"/>
        <v>-1.2158054711246202E-2</v>
      </c>
      <c r="F71" s="220">
        <f t="shared" si="5"/>
        <v>0.37130801687763704</v>
      </c>
      <c r="G71" s="205">
        <f>B71+'8'!G71</f>
        <v>3672</v>
      </c>
      <c r="H71" s="184">
        <f>C71+[2]אוגוסט!G71</f>
        <v>3746</v>
      </c>
      <c r="I71" s="214">
        <v>2906</v>
      </c>
      <c r="J71" s="219">
        <f t="shared" si="6"/>
        <v>-1.9754404698344885E-2</v>
      </c>
      <c r="K71" s="220">
        <f t="shared" si="7"/>
        <v>0.26359256710254653</v>
      </c>
      <c r="L71" s="52"/>
      <c r="N71" s="119"/>
      <c r="O71" s="119"/>
    </row>
    <row r="72" spans="1:15" x14ac:dyDescent="0.2">
      <c r="A72" s="207" t="s">
        <v>54</v>
      </c>
      <c r="B72" s="205">
        <v>4069</v>
      </c>
      <c r="C72" s="42">
        <v>2839</v>
      </c>
      <c r="D72" s="188">
        <v>2744</v>
      </c>
      <c r="E72" s="219">
        <f t="shared" si="4"/>
        <v>0.43325114476928506</v>
      </c>
      <c r="F72" s="220">
        <f t="shared" si="5"/>
        <v>0.48287172011661816</v>
      </c>
      <c r="G72" s="205">
        <f>B72+'8'!G72</f>
        <v>30399</v>
      </c>
      <c r="H72" s="184">
        <f>C72+[2]אוגוסט!G72</f>
        <v>33348</v>
      </c>
      <c r="I72" s="214">
        <v>24473</v>
      </c>
      <c r="J72" s="219">
        <f t="shared" si="6"/>
        <v>-8.8431090320259087E-2</v>
      </c>
      <c r="K72" s="220">
        <f t="shared" si="7"/>
        <v>0.24214440403710213</v>
      </c>
      <c r="L72" s="52"/>
      <c r="N72" s="119"/>
      <c r="O72" s="119"/>
    </row>
    <row r="73" spans="1:15" x14ac:dyDescent="0.2">
      <c r="A73" s="207" t="s">
        <v>55</v>
      </c>
      <c r="B73" s="205">
        <v>589</v>
      </c>
      <c r="C73" s="42">
        <v>546</v>
      </c>
      <c r="D73" s="188">
        <v>392</v>
      </c>
      <c r="E73" s="219">
        <f t="shared" si="4"/>
        <v>7.8754578754578697E-2</v>
      </c>
      <c r="F73" s="220">
        <f t="shared" si="5"/>
        <v>0.50255102040816335</v>
      </c>
      <c r="G73" s="205">
        <f>B73+'8'!G73</f>
        <v>6134</v>
      </c>
      <c r="H73" s="184">
        <f>C73+[2]אוגוסט!G73</f>
        <v>6056</v>
      </c>
      <c r="I73" s="214">
        <v>4222</v>
      </c>
      <c r="J73" s="219">
        <f t="shared" si="6"/>
        <v>1.2879788639365897E-2</v>
      </c>
      <c r="K73" s="220">
        <f t="shared" si="7"/>
        <v>0.45286594031264804</v>
      </c>
      <c r="L73" s="52"/>
      <c r="N73" s="119"/>
      <c r="O73" s="119"/>
    </row>
    <row r="74" spans="1:15" x14ac:dyDescent="0.2">
      <c r="A74" s="207" t="s">
        <v>56</v>
      </c>
      <c r="B74" s="205">
        <v>1305</v>
      </c>
      <c r="C74" s="42">
        <v>891</v>
      </c>
      <c r="D74" s="188">
        <v>804</v>
      </c>
      <c r="E74" s="219">
        <f t="shared" si="4"/>
        <v>0.46464646464646475</v>
      </c>
      <c r="F74" s="220">
        <f t="shared" si="5"/>
        <v>0.62313432835820892</v>
      </c>
      <c r="G74" s="205">
        <f>B74+'8'!G74</f>
        <v>10160</v>
      </c>
      <c r="H74" s="184">
        <f>C74+[2]אוגוסט!G74</f>
        <v>12971</v>
      </c>
      <c r="I74" s="214">
        <v>9661</v>
      </c>
      <c r="J74" s="219">
        <f t="shared" si="6"/>
        <v>-0.21671420861922752</v>
      </c>
      <c r="K74" s="220">
        <f t="shared" si="7"/>
        <v>5.1650967808715365E-2</v>
      </c>
      <c r="L74" s="52"/>
      <c r="N74" s="119"/>
      <c r="O74" s="119"/>
    </row>
    <row r="75" spans="1:15" x14ac:dyDescent="0.2">
      <c r="A75" s="207" t="s">
        <v>57</v>
      </c>
      <c r="B75" s="205">
        <v>983</v>
      </c>
      <c r="C75" s="42">
        <v>602</v>
      </c>
      <c r="D75" s="188">
        <v>482</v>
      </c>
      <c r="E75" s="219">
        <f t="shared" si="4"/>
        <v>0.63289036544850497</v>
      </c>
      <c r="F75" s="220">
        <f t="shared" si="5"/>
        <v>1.0394190871369293</v>
      </c>
      <c r="G75" s="205">
        <f>B75+'8'!G75</f>
        <v>6510</v>
      </c>
      <c r="H75" s="184">
        <f>C75+[2]אוגוסט!G75</f>
        <v>8334</v>
      </c>
      <c r="I75" s="214">
        <v>6099</v>
      </c>
      <c r="J75" s="219">
        <f t="shared" si="6"/>
        <v>-0.21886249100071997</v>
      </c>
      <c r="K75" s="220">
        <f t="shared" si="7"/>
        <v>6.7388096409247478E-2</v>
      </c>
      <c r="L75" s="52"/>
      <c r="N75" s="119"/>
      <c r="O75" s="119"/>
    </row>
    <row r="76" spans="1:15" x14ac:dyDescent="0.2">
      <c r="A76" s="207" t="s">
        <v>58</v>
      </c>
      <c r="B76" s="205">
        <v>1241</v>
      </c>
      <c r="C76" s="42">
        <v>1096</v>
      </c>
      <c r="D76" s="188">
        <v>912</v>
      </c>
      <c r="E76" s="219">
        <f t="shared" si="4"/>
        <v>0.1322992700729928</v>
      </c>
      <c r="F76" s="220">
        <f t="shared" si="5"/>
        <v>0.36074561403508776</v>
      </c>
      <c r="G76" s="205">
        <f>B76+'8'!G76</f>
        <v>12294</v>
      </c>
      <c r="H76" s="184">
        <f>C76+[2]אוגוסט!G76</f>
        <v>13659</v>
      </c>
      <c r="I76" s="214">
        <v>13707</v>
      </c>
      <c r="J76" s="219">
        <f t="shared" si="6"/>
        <v>-9.9934109378431835E-2</v>
      </c>
      <c r="K76" s="220">
        <f t="shared" si="7"/>
        <v>-0.10308601444517396</v>
      </c>
      <c r="L76" s="52"/>
      <c r="N76" s="119"/>
      <c r="O76" s="119"/>
    </row>
    <row r="77" spans="1:15" x14ac:dyDescent="0.2">
      <c r="A77" s="207" t="s">
        <v>59</v>
      </c>
      <c r="B77" s="205">
        <f>284+119</f>
        <v>403</v>
      </c>
      <c r="C77" s="42">
        <f>160+78</f>
        <v>238</v>
      </c>
      <c r="D77" s="188">
        <v>338</v>
      </c>
      <c r="E77" s="219">
        <f t="shared" si="4"/>
        <v>0.69327731092436973</v>
      </c>
      <c r="F77" s="220">
        <f t="shared" si="5"/>
        <v>0.19230769230769229</v>
      </c>
      <c r="G77" s="205">
        <f>B77+'8'!G77</f>
        <v>3105</v>
      </c>
      <c r="H77" s="184">
        <f>C77+[2]אוגוסט!G77</f>
        <v>3692</v>
      </c>
      <c r="I77" s="214">
        <v>3537</v>
      </c>
      <c r="J77" s="219">
        <f t="shared" si="6"/>
        <v>-0.15899241603466951</v>
      </c>
      <c r="K77" s="220">
        <f t="shared" si="7"/>
        <v>-0.12213740458015265</v>
      </c>
      <c r="L77" s="52"/>
      <c r="N77" s="119"/>
      <c r="O77" s="119"/>
    </row>
    <row r="78" spans="1:15" x14ac:dyDescent="0.2">
      <c r="A78" s="207"/>
      <c r="B78" s="205"/>
      <c r="C78" s="42"/>
      <c r="D78" s="188"/>
      <c r="E78" s="219"/>
      <c r="F78" s="220"/>
      <c r="G78" s="205"/>
      <c r="H78" s="184"/>
      <c r="I78" s="214"/>
      <c r="J78" s="219"/>
      <c r="K78" s="220"/>
      <c r="L78" s="52"/>
      <c r="N78" s="119"/>
      <c r="O78" s="119"/>
    </row>
    <row r="79" spans="1:15" x14ac:dyDescent="0.2">
      <c r="A79" s="208" t="s">
        <v>60</v>
      </c>
      <c r="B79" s="205">
        <f>SUM(B80:B83)</f>
        <v>61496</v>
      </c>
      <c r="C79" s="42">
        <f>SUM(C80:C83)</f>
        <v>48856</v>
      </c>
      <c r="D79" s="188">
        <v>53926</v>
      </c>
      <c r="E79" s="219">
        <f t="shared" si="4"/>
        <v>0.25871950221057793</v>
      </c>
      <c r="F79" s="220">
        <f t="shared" si="5"/>
        <v>0.14037755442643629</v>
      </c>
      <c r="G79" s="205">
        <f>B79+'8'!G79</f>
        <v>614557</v>
      </c>
      <c r="H79" s="184">
        <f>C79+[2]אוגוסט!G79</f>
        <v>602891</v>
      </c>
      <c r="I79" s="214">
        <v>591872</v>
      </c>
      <c r="J79" s="219">
        <f t="shared" si="6"/>
        <v>1.9350098110603842E-2</v>
      </c>
      <c r="K79" s="220">
        <f t="shared" si="7"/>
        <v>3.832754379325265E-2</v>
      </c>
      <c r="L79" s="52"/>
      <c r="N79" s="119"/>
      <c r="O79" s="119"/>
    </row>
    <row r="80" spans="1:15" x14ac:dyDescent="0.2">
      <c r="A80" s="208" t="s">
        <v>61</v>
      </c>
      <c r="B80" s="205">
        <v>46079</v>
      </c>
      <c r="C80" s="42">
        <v>34764</v>
      </c>
      <c r="D80" s="188">
        <v>37608</v>
      </c>
      <c r="E80" s="219">
        <f t="shared" si="4"/>
        <v>0.32548038200437235</v>
      </c>
      <c r="F80" s="220">
        <f t="shared" si="5"/>
        <v>0.22524462880238239</v>
      </c>
      <c r="G80" s="205">
        <f>B80+'8'!G80</f>
        <v>473033</v>
      </c>
      <c r="H80" s="184">
        <f>C80+[2]אוגוסט!G80</f>
        <v>460460</v>
      </c>
      <c r="I80" s="214">
        <v>444743</v>
      </c>
      <c r="J80" s="219">
        <f t="shared" si="6"/>
        <v>2.7305303392259894E-2</v>
      </c>
      <c r="K80" s="220">
        <f t="shared" si="7"/>
        <v>6.3609770136910493E-2</v>
      </c>
      <c r="L80" s="52"/>
      <c r="N80" s="119"/>
      <c r="O80" s="119"/>
    </row>
    <row r="81" spans="1:15" x14ac:dyDescent="0.2">
      <c r="A81" s="208" t="s">
        <v>62</v>
      </c>
      <c r="B81" s="205">
        <v>4743</v>
      </c>
      <c r="C81" s="42">
        <v>3535</v>
      </c>
      <c r="D81" s="188">
        <v>3887</v>
      </c>
      <c r="E81" s="219">
        <f t="shared" si="4"/>
        <v>0.34172560113154171</v>
      </c>
      <c r="F81" s="220">
        <f t="shared" si="5"/>
        <v>0.22022125032158479</v>
      </c>
      <c r="G81" s="205">
        <f>B81+'8'!G81</f>
        <v>48330</v>
      </c>
      <c r="H81" s="184">
        <f>C81+[2]אוגוסט!G81</f>
        <v>46972</v>
      </c>
      <c r="I81" s="214">
        <v>47367</v>
      </c>
      <c r="J81" s="219">
        <f t="shared" si="6"/>
        <v>2.89108405007239E-2</v>
      </c>
      <c r="K81" s="220">
        <f t="shared" si="7"/>
        <v>2.0330609918297604E-2</v>
      </c>
      <c r="L81" s="52"/>
      <c r="N81" s="119"/>
      <c r="O81" s="119"/>
    </row>
    <row r="82" spans="1:15" x14ac:dyDescent="0.2">
      <c r="A82" s="207" t="s">
        <v>63</v>
      </c>
      <c r="B82" s="205">
        <v>1950</v>
      </c>
      <c r="C82" s="42">
        <v>1794</v>
      </c>
      <c r="D82" s="188">
        <v>1760</v>
      </c>
      <c r="E82" s="219">
        <f t="shared" si="4"/>
        <v>8.6956521739130377E-2</v>
      </c>
      <c r="F82" s="220">
        <f t="shared" si="5"/>
        <v>0.10795454545454541</v>
      </c>
      <c r="G82" s="205">
        <f>B82+'8'!G82</f>
        <v>16422</v>
      </c>
      <c r="H82" s="184">
        <f>C82+[2]אוגוסט!G82</f>
        <v>15680</v>
      </c>
      <c r="I82" s="214">
        <v>15002</v>
      </c>
      <c r="J82" s="219">
        <f t="shared" si="6"/>
        <v>4.7321428571428514E-2</v>
      </c>
      <c r="K82" s="220">
        <f t="shared" si="7"/>
        <v>9.4654046127182978E-2</v>
      </c>
      <c r="L82" s="52"/>
      <c r="N82" s="119"/>
      <c r="O82" s="119"/>
    </row>
    <row r="83" spans="1:15" x14ac:dyDescent="0.2">
      <c r="A83" s="208" t="s">
        <v>64</v>
      </c>
      <c r="B83" s="205">
        <f>892+7832</f>
        <v>8724</v>
      </c>
      <c r="C83" s="42">
        <v>8763</v>
      </c>
      <c r="D83" s="188">
        <v>10671</v>
      </c>
      <c r="E83" s="219">
        <f t="shared" si="4"/>
        <v>-4.450530640191741E-3</v>
      </c>
      <c r="F83" s="220">
        <f t="shared" si="5"/>
        <v>-0.18245712679224069</v>
      </c>
      <c r="G83" s="205">
        <f>B83+'8'!G83</f>
        <v>76772</v>
      </c>
      <c r="H83" s="184">
        <f>C83+[2]אוגוסט!G83</f>
        <v>79779</v>
      </c>
      <c r="I83" s="214">
        <v>84760</v>
      </c>
      <c r="J83" s="219">
        <f t="shared" si="6"/>
        <v>-3.7691623108838113E-2</v>
      </c>
      <c r="K83" s="220">
        <f t="shared" si="7"/>
        <v>-9.4242567248702169E-2</v>
      </c>
      <c r="L83" s="52"/>
      <c r="N83" s="119"/>
      <c r="O83" s="119"/>
    </row>
    <row r="84" spans="1:15" x14ac:dyDescent="0.2">
      <c r="A84" s="207" t="s">
        <v>65</v>
      </c>
      <c r="B84" s="205">
        <v>321</v>
      </c>
      <c r="C84" s="42">
        <v>211</v>
      </c>
      <c r="D84" s="188">
        <v>272</v>
      </c>
      <c r="E84" s="219">
        <f t="shared" si="4"/>
        <v>0.52132701421800953</v>
      </c>
      <c r="F84" s="220">
        <f t="shared" si="5"/>
        <v>0.18014705882352944</v>
      </c>
      <c r="G84" s="205">
        <f>B84+'8'!G84</f>
        <v>2470</v>
      </c>
      <c r="H84" s="184">
        <f>C84+[2]אוגוסט!G84</f>
        <v>2215</v>
      </c>
      <c r="I84" s="214">
        <v>2105</v>
      </c>
      <c r="J84" s="219">
        <f t="shared" si="6"/>
        <v>0.1151241534988714</v>
      </c>
      <c r="K84" s="220">
        <f t="shared" si="7"/>
        <v>0.17339667458432295</v>
      </c>
      <c r="L84" s="52"/>
      <c r="N84" s="119"/>
      <c r="O84" s="119"/>
    </row>
    <row r="85" spans="1:15" x14ac:dyDescent="0.2">
      <c r="A85" s="208" t="s">
        <v>66</v>
      </c>
      <c r="B85" s="205">
        <v>1842</v>
      </c>
      <c r="C85" s="42">
        <v>1144</v>
      </c>
      <c r="D85" s="188">
        <v>1887</v>
      </c>
      <c r="E85" s="219">
        <f t="shared" si="4"/>
        <v>0.61013986013986021</v>
      </c>
      <c r="F85" s="220">
        <f t="shared" si="5"/>
        <v>-2.3847376788553309E-2</v>
      </c>
      <c r="G85" s="205">
        <f>B85+'8'!G85</f>
        <v>18862</v>
      </c>
      <c r="H85" s="184">
        <f>C85+[2]אוגוסט!G85</f>
        <v>18318</v>
      </c>
      <c r="I85" s="214">
        <v>19153</v>
      </c>
      <c r="J85" s="219">
        <f t="shared" si="6"/>
        <v>2.9697565236379564E-2</v>
      </c>
      <c r="K85" s="220">
        <f t="shared" si="7"/>
        <v>-1.5193442280582725E-2</v>
      </c>
      <c r="L85" s="52"/>
      <c r="N85" s="119"/>
      <c r="O85" s="119"/>
    </row>
    <row r="86" spans="1:15" x14ac:dyDescent="0.2">
      <c r="A86" s="207" t="s">
        <v>67</v>
      </c>
      <c r="B86" s="205">
        <v>3668</v>
      </c>
      <c r="C86" s="42">
        <v>4781</v>
      </c>
      <c r="D86" s="188">
        <v>4397</v>
      </c>
      <c r="E86" s="219">
        <f t="shared" si="4"/>
        <v>-0.23279648609077597</v>
      </c>
      <c r="F86" s="220">
        <f t="shared" si="5"/>
        <v>-0.16579486013190814</v>
      </c>
      <c r="G86" s="205">
        <f>B86+'8'!G86</f>
        <v>31821</v>
      </c>
      <c r="H86" s="184">
        <f>C86+[2]אוגוסט!G86</f>
        <v>34784</v>
      </c>
      <c r="I86" s="214">
        <v>36547</v>
      </c>
      <c r="J86" s="219">
        <f t="shared" si="6"/>
        <v>-8.5182842686292504E-2</v>
      </c>
      <c r="K86" s="220">
        <f t="shared" si="7"/>
        <v>-0.1293129395025584</v>
      </c>
      <c r="L86" s="52"/>
      <c r="N86" s="119"/>
      <c r="O86" s="119"/>
    </row>
    <row r="87" spans="1:15" x14ac:dyDescent="0.2">
      <c r="A87" s="207" t="s">
        <v>68</v>
      </c>
      <c r="B87" s="205">
        <v>392</v>
      </c>
      <c r="C87" s="42">
        <v>662</v>
      </c>
      <c r="D87" s="188">
        <v>428</v>
      </c>
      <c r="E87" s="219">
        <f t="shared" si="4"/>
        <v>-0.40785498489425986</v>
      </c>
      <c r="F87" s="220">
        <f t="shared" si="5"/>
        <v>-8.411214953271029E-2</v>
      </c>
      <c r="G87" s="205">
        <f>B87+'8'!G87</f>
        <v>4247</v>
      </c>
      <c r="H87" s="184">
        <f>C87+[2]אוגוסט!G87</f>
        <v>4493</v>
      </c>
      <c r="I87" s="214">
        <v>4366</v>
      </c>
      <c r="J87" s="219">
        <f t="shared" si="6"/>
        <v>-5.4751836189628311E-2</v>
      </c>
      <c r="K87" s="220">
        <f t="shared" si="7"/>
        <v>-2.7256069628950996E-2</v>
      </c>
      <c r="L87" s="52"/>
      <c r="N87" s="119"/>
      <c r="O87" s="119"/>
    </row>
    <row r="88" spans="1:15" x14ac:dyDescent="0.2">
      <c r="A88" s="207" t="s">
        <v>69</v>
      </c>
      <c r="B88" s="205">
        <v>630</v>
      </c>
      <c r="C88" s="42">
        <v>594</v>
      </c>
      <c r="D88" s="188">
        <v>1592</v>
      </c>
      <c r="E88" s="219">
        <f t="shared" si="4"/>
        <v>6.0606060606060552E-2</v>
      </c>
      <c r="F88" s="220">
        <f t="shared" si="5"/>
        <v>-0.60427135678391952</v>
      </c>
      <c r="G88" s="205">
        <f>B88+'8'!G88</f>
        <v>5782</v>
      </c>
      <c r="H88" s="184">
        <f>C88+[2]אוגוסט!G88</f>
        <v>6197</v>
      </c>
      <c r="I88" s="214">
        <v>7458</v>
      </c>
      <c r="J88" s="219">
        <f t="shared" si="6"/>
        <v>-6.6967887687590766E-2</v>
      </c>
      <c r="K88" s="220">
        <f t="shared" si="7"/>
        <v>-0.22472512737999462</v>
      </c>
      <c r="L88" s="52"/>
      <c r="N88" s="119"/>
      <c r="O88" s="119"/>
    </row>
    <row r="89" spans="1:15" x14ac:dyDescent="0.2">
      <c r="A89" s="207" t="s">
        <v>70</v>
      </c>
      <c r="B89" s="205">
        <v>72</v>
      </c>
      <c r="C89" s="42">
        <v>102</v>
      </c>
      <c r="D89" s="188">
        <v>394</v>
      </c>
      <c r="E89" s="219">
        <f t="shared" si="4"/>
        <v>-0.29411764705882348</v>
      </c>
      <c r="F89" s="220">
        <f t="shared" si="5"/>
        <v>-0.81725888324873097</v>
      </c>
      <c r="G89" s="205">
        <f>B89+'8'!G89</f>
        <v>1017</v>
      </c>
      <c r="H89" s="184">
        <f>C89+[2]אוגוסט!G89</f>
        <v>1550</v>
      </c>
      <c r="I89" s="214">
        <v>2324</v>
      </c>
      <c r="J89" s="219">
        <f t="shared" si="6"/>
        <v>-0.34387096774193548</v>
      </c>
      <c r="K89" s="220">
        <f t="shared" si="7"/>
        <v>-0.56239242685025825</v>
      </c>
      <c r="L89" s="52"/>
      <c r="N89" s="119"/>
      <c r="O89" s="119"/>
    </row>
    <row r="90" spans="1:15" x14ac:dyDescent="0.2">
      <c r="A90" s="207"/>
      <c r="B90" s="205"/>
      <c r="C90" s="42"/>
      <c r="D90" s="188"/>
      <c r="E90" s="219"/>
      <c r="F90" s="220"/>
      <c r="G90" s="205"/>
      <c r="H90" s="184"/>
      <c r="I90" s="214"/>
      <c r="J90" s="219"/>
      <c r="K90" s="220"/>
      <c r="L90" s="52"/>
      <c r="N90" s="119"/>
      <c r="O90" s="119"/>
    </row>
    <row r="91" spans="1:15" x14ac:dyDescent="0.2">
      <c r="A91" s="207" t="s">
        <v>71</v>
      </c>
      <c r="B91" s="205">
        <f>SUM(B92:B94)</f>
        <v>3891</v>
      </c>
      <c r="C91" s="42">
        <f>SUM(C92:C94)</f>
        <v>3075</v>
      </c>
      <c r="D91" s="188">
        <v>3798</v>
      </c>
      <c r="E91" s="219">
        <f t="shared" si="4"/>
        <v>0.2653658536585366</v>
      </c>
      <c r="F91" s="220">
        <f t="shared" si="5"/>
        <v>2.4486571879936747E-2</v>
      </c>
      <c r="G91" s="205">
        <f>B91+'8'!G91</f>
        <v>25393</v>
      </c>
      <c r="H91" s="184">
        <f>C91+[2]אוגוסט!G91</f>
        <v>26410</v>
      </c>
      <c r="I91" s="214">
        <v>27407</v>
      </c>
      <c r="J91" s="219">
        <f t="shared" si="6"/>
        <v>-3.8508140855736506E-2</v>
      </c>
      <c r="K91" s="220">
        <f t="shared" si="7"/>
        <v>-7.348487612653698E-2</v>
      </c>
      <c r="L91" s="52"/>
      <c r="N91" s="119"/>
      <c r="O91" s="119"/>
    </row>
    <row r="92" spans="1:15" x14ac:dyDescent="0.2">
      <c r="A92" s="207" t="s">
        <v>72</v>
      </c>
      <c r="B92" s="205">
        <v>3296</v>
      </c>
      <c r="C92" s="42">
        <v>2657</v>
      </c>
      <c r="D92" s="188">
        <v>3387</v>
      </c>
      <c r="E92" s="219">
        <f t="shared" si="4"/>
        <v>0.24049680090327441</v>
      </c>
      <c r="F92" s="220">
        <f t="shared" si="5"/>
        <v>-2.6867434307646931E-2</v>
      </c>
      <c r="G92" s="205">
        <f>B92+'8'!G92</f>
        <v>21621</v>
      </c>
      <c r="H92" s="184">
        <f>C92+[2]אוגוסט!G92</f>
        <v>22988</v>
      </c>
      <c r="I92" s="214">
        <v>24166</v>
      </c>
      <c r="J92" s="219">
        <f t="shared" si="6"/>
        <v>-5.9465808247781471E-2</v>
      </c>
      <c r="K92" s="220">
        <f t="shared" si="7"/>
        <v>-0.10531325002069025</v>
      </c>
      <c r="L92" s="52"/>
      <c r="N92" s="119"/>
      <c r="O92" s="119"/>
    </row>
    <row r="93" spans="1:15" x14ac:dyDescent="0.2">
      <c r="A93" s="207" t="s">
        <v>73</v>
      </c>
      <c r="B93" s="205">
        <v>435</v>
      </c>
      <c r="C93" s="42">
        <v>372</v>
      </c>
      <c r="D93" s="188">
        <v>343</v>
      </c>
      <c r="E93" s="219">
        <f t="shared" si="4"/>
        <v>0.16935483870967749</v>
      </c>
      <c r="F93" s="220">
        <f t="shared" si="5"/>
        <v>0.26822157434402327</v>
      </c>
      <c r="G93" s="205">
        <f>B93+'8'!G93</f>
        <v>2636</v>
      </c>
      <c r="H93" s="184">
        <f>C93+[2]אוגוסט!G93</f>
        <v>2788</v>
      </c>
      <c r="I93" s="214">
        <v>2660</v>
      </c>
      <c r="J93" s="219">
        <f t="shared" si="6"/>
        <v>-5.4519368723099038E-2</v>
      </c>
      <c r="K93" s="220">
        <f t="shared" si="7"/>
        <v>-9.0225563909774875E-3</v>
      </c>
      <c r="L93" s="52"/>
      <c r="N93" s="119"/>
      <c r="O93" s="119"/>
    </row>
    <row r="94" spans="1:15" x14ac:dyDescent="0.2">
      <c r="A94" s="207" t="s">
        <v>17</v>
      </c>
      <c r="B94" s="205">
        <v>160</v>
      </c>
      <c r="C94" s="42">
        <v>46</v>
      </c>
      <c r="D94" s="188">
        <v>68</v>
      </c>
      <c r="E94" s="219">
        <f t="shared" si="4"/>
        <v>2.4782608695652173</v>
      </c>
      <c r="F94" s="220">
        <f t="shared" si="5"/>
        <v>1.3529411764705883</v>
      </c>
      <c r="G94" s="205">
        <f>B94+'8'!G94</f>
        <v>1136</v>
      </c>
      <c r="H94" s="184">
        <f>C94+[2]אוגוסט!G94</f>
        <v>634</v>
      </c>
      <c r="I94" s="214">
        <v>581</v>
      </c>
      <c r="J94" s="219">
        <f t="shared" si="6"/>
        <v>0.79179810725552047</v>
      </c>
      <c r="K94" s="220">
        <f t="shared" si="7"/>
        <v>0.95524956970740105</v>
      </c>
      <c r="L94" s="52"/>
      <c r="N94" s="119"/>
      <c r="O94" s="119"/>
    </row>
    <row r="95" spans="1:15" x14ac:dyDescent="0.2">
      <c r="A95" s="207"/>
      <c r="B95" s="205"/>
      <c r="C95" s="42"/>
      <c r="D95" s="188"/>
      <c r="E95" s="219"/>
      <c r="F95" s="220"/>
      <c r="G95" s="205"/>
      <c r="H95" s="184"/>
      <c r="I95" s="214"/>
      <c r="J95" s="219"/>
      <c r="K95" s="220"/>
      <c r="L95" s="52"/>
      <c r="N95" s="119"/>
      <c r="O95" s="119"/>
    </row>
    <row r="96" spans="1:15" ht="13.5" thickBot="1" x14ac:dyDescent="0.25">
      <c r="A96" s="210" t="s">
        <v>74</v>
      </c>
      <c r="B96" s="211">
        <v>713</v>
      </c>
      <c r="C96" s="190">
        <v>647</v>
      </c>
      <c r="D96" s="191">
        <v>1073</v>
      </c>
      <c r="E96" s="221">
        <f t="shared" si="4"/>
        <v>0.10200927357032463</v>
      </c>
      <c r="F96" s="222">
        <f t="shared" si="5"/>
        <v>-0.33550792171481825</v>
      </c>
      <c r="G96" s="211">
        <f>B96+'8'!G96</f>
        <v>7435</v>
      </c>
      <c r="H96" s="216">
        <f>C96+[2]אוגוסט!G96</f>
        <v>8191</v>
      </c>
      <c r="I96" s="215">
        <v>13092</v>
      </c>
      <c r="J96" s="221">
        <f t="shared" si="6"/>
        <v>-9.2296422903186404E-2</v>
      </c>
      <c r="K96" s="222">
        <f t="shared" si="7"/>
        <v>-0.43209593644974031</v>
      </c>
      <c r="L96" s="52"/>
      <c r="N96" s="119"/>
      <c r="O96" s="119"/>
    </row>
    <row r="97" spans="1:15" x14ac:dyDescent="0.2">
      <c r="A97" s="9"/>
      <c r="B97" s="9"/>
      <c r="C97" s="9"/>
      <c r="D97" s="9"/>
      <c r="I97" s="119"/>
      <c r="J97" s="119"/>
      <c r="L97" s="9"/>
      <c r="N97" s="119"/>
      <c r="O97" s="119"/>
    </row>
    <row r="98" spans="1:15" x14ac:dyDescent="0.2">
      <c r="A98" s="9"/>
      <c r="B98" s="9"/>
      <c r="C98" s="9"/>
      <c r="D98" s="9"/>
      <c r="N98" s="119"/>
      <c r="O98" s="119"/>
    </row>
    <row r="99" spans="1:15" x14ac:dyDescent="0.2">
      <c r="A99" s="9"/>
      <c r="B99" s="9"/>
      <c r="C99" s="9"/>
      <c r="D99" s="9"/>
      <c r="N99" s="119"/>
      <c r="O99" s="119"/>
    </row>
    <row r="100" spans="1:15" x14ac:dyDescent="0.2">
      <c r="A100" s="9"/>
      <c r="B100" s="9"/>
      <c r="C100" s="9"/>
      <c r="D100" s="9"/>
      <c r="N100" s="119"/>
      <c r="O100" s="119"/>
    </row>
    <row r="101" spans="1:15" x14ac:dyDescent="0.2">
      <c r="A101" s="9"/>
      <c r="B101" s="9"/>
      <c r="C101" s="9"/>
      <c r="D101" s="9"/>
    </row>
    <row r="102" spans="1:15" x14ac:dyDescent="0.2">
      <c r="A102" s="9"/>
      <c r="B102" s="9"/>
      <c r="C102" s="9"/>
      <c r="D102" s="9"/>
    </row>
    <row r="103" spans="1:15" x14ac:dyDescent="0.2">
      <c r="A103" s="9"/>
      <c r="B103" s="9"/>
      <c r="C103" s="9"/>
      <c r="D103" s="9"/>
    </row>
    <row r="104" spans="1:15" x14ac:dyDescent="0.2">
      <c r="A104" s="9"/>
      <c r="B104" s="9"/>
      <c r="C104" s="9"/>
      <c r="D104" s="9"/>
    </row>
    <row r="105" spans="1:15" x14ac:dyDescent="0.2">
      <c r="A105" s="9"/>
      <c r="B105" s="9"/>
      <c r="C105" s="9"/>
      <c r="D105" s="9"/>
    </row>
    <row r="106" spans="1:15" x14ac:dyDescent="0.2">
      <c r="A106" s="9"/>
      <c r="B106" s="9"/>
      <c r="C106" s="9"/>
      <c r="D106" s="9"/>
    </row>
    <row r="107" spans="1:15" x14ac:dyDescent="0.2">
      <c r="A107" s="9"/>
      <c r="B107" s="9"/>
      <c r="C107" s="9"/>
      <c r="D107" s="9"/>
    </row>
    <row r="108" spans="1:15" x14ac:dyDescent="0.2">
      <c r="A108" s="9"/>
      <c r="B108" s="9"/>
      <c r="C108" s="9"/>
      <c r="D108" s="9"/>
    </row>
    <row r="109" spans="1:15" x14ac:dyDescent="0.2">
      <c r="A109" s="9"/>
      <c r="B109" s="9"/>
      <c r="C109" s="9"/>
      <c r="D109" s="9"/>
    </row>
    <row r="110" spans="1:15" x14ac:dyDescent="0.2">
      <c r="A110" s="9"/>
      <c r="B110" s="9"/>
      <c r="C110" s="9"/>
      <c r="D110" s="9"/>
    </row>
    <row r="111" spans="1:15" x14ac:dyDescent="0.2">
      <c r="A111" s="9"/>
      <c r="B111" s="9"/>
      <c r="C111" s="9"/>
      <c r="D111" s="9"/>
    </row>
    <row r="112" spans="1:15" x14ac:dyDescent="0.2">
      <c r="A112" s="9"/>
      <c r="B112" s="9"/>
      <c r="C112" s="9"/>
      <c r="D112" s="9"/>
    </row>
    <row r="113" s="9" customFormat="1" x14ac:dyDescent="0.2"/>
    <row r="114" s="9" customFormat="1" x14ac:dyDescent="0.2"/>
    <row r="115" s="9" customFormat="1" x14ac:dyDescent="0.2"/>
    <row r="116" s="9" customFormat="1" x14ac:dyDescent="0.2"/>
    <row r="117" s="9" customFormat="1" x14ac:dyDescent="0.2"/>
    <row r="118" s="9" customFormat="1" x14ac:dyDescent="0.2"/>
    <row r="119" s="9" customFormat="1" x14ac:dyDescent="0.2"/>
    <row r="120" s="9" customFormat="1" x14ac:dyDescent="0.2"/>
    <row r="121" s="9" customFormat="1" x14ac:dyDescent="0.2"/>
    <row r="122" s="9" customFormat="1" x14ac:dyDescent="0.2"/>
    <row r="123" s="9" customFormat="1" x14ac:dyDescent="0.2"/>
    <row r="124" s="9" customFormat="1" x14ac:dyDescent="0.2"/>
    <row r="125" s="9" customFormat="1" x14ac:dyDescent="0.2"/>
    <row r="126" s="9" customFormat="1" x14ac:dyDescent="0.2"/>
    <row r="127" s="9" customFormat="1" x14ac:dyDescent="0.2"/>
    <row r="128" s="9" customFormat="1" x14ac:dyDescent="0.2"/>
    <row r="129" s="9" customFormat="1" x14ac:dyDescent="0.2"/>
    <row r="130" s="9" customFormat="1" x14ac:dyDescent="0.2"/>
    <row r="131" s="9" customFormat="1" x14ac:dyDescent="0.2"/>
    <row r="132" s="9" customFormat="1" x14ac:dyDescent="0.2"/>
    <row r="133" s="9" customFormat="1" x14ac:dyDescent="0.2"/>
    <row r="134" s="9" customFormat="1" x14ac:dyDescent="0.2"/>
    <row r="135" s="9" customFormat="1" x14ac:dyDescent="0.2"/>
    <row r="136" s="9" customFormat="1" x14ac:dyDescent="0.2"/>
    <row r="137" s="9" customFormat="1" x14ac:dyDescent="0.2"/>
    <row r="138" s="9" customFormat="1" x14ac:dyDescent="0.2"/>
    <row r="139" s="9" customFormat="1" x14ac:dyDescent="0.2"/>
    <row r="140" s="9" customFormat="1" x14ac:dyDescent="0.2"/>
    <row r="141" s="9" customFormat="1" x14ac:dyDescent="0.2"/>
    <row r="142" s="9" customFormat="1" x14ac:dyDescent="0.2"/>
    <row r="143" s="9" customFormat="1" x14ac:dyDescent="0.2"/>
    <row r="144" s="9" customFormat="1" x14ac:dyDescent="0.2"/>
    <row r="145" s="9" customFormat="1" x14ac:dyDescent="0.2"/>
    <row r="146" s="9" customFormat="1" x14ac:dyDescent="0.2"/>
    <row r="147" s="9" customFormat="1" x14ac:dyDescent="0.2"/>
    <row r="148" s="9" customFormat="1" x14ac:dyDescent="0.2"/>
    <row r="149" s="9" customFormat="1" x14ac:dyDescent="0.2"/>
    <row r="150" s="9" customFormat="1" x14ac:dyDescent="0.2"/>
    <row r="151" s="9" customFormat="1" x14ac:dyDescent="0.2"/>
    <row r="152" s="9" customFormat="1" x14ac:dyDescent="0.2"/>
    <row r="153" s="9" customFormat="1" x14ac:dyDescent="0.2"/>
    <row r="154" s="9" customFormat="1" x14ac:dyDescent="0.2"/>
    <row r="155" s="9" customFormat="1" x14ac:dyDescent="0.2"/>
    <row r="156" s="9" customFormat="1" x14ac:dyDescent="0.2"/>
    <row r="157" s="9" customFormat="1" x14ac:dyDescent="0.2"/>
    <row r="158" s="9" customFormat="1" x14ac:dyDescent="0.2"/>
    <row r="159" s="9" customFormat="1" x14ac:dyDescent="0.2"/>
    <row r="160" s="9" customFormat="1" x14ac:dyDescent="0.2"/>
    <row r="161" s="9" customFormat="1" x14ac:dyDescent="0.2"/>
    <row r="162" s="9" customFormat="1" x14ac:dyDescent="0.2"/>
    <row r="163" s="9" customFormat="1" x14ac:dyDescent="0.2"/>
    <row r="164" s="9" customFormat="1" x14ac:dyDescent="0.2"/>
    <row r="165" s="9" customFormat="1" x14ac:dyDescent="0.2"/>
    <row r="166" s="9" customFormat="1" x14ac:dyDescent="0.2"/>
    <row r="167" s="9" customFormat="1" x14ac:dyDescent="0.2"/>
    <row r="168" s="9" customFormat="1" x14ac:dyDescent="0.2"/>
    <row r="169" s="9" customFormat="1" x14ac:dyDescent="0.2"/>
    <row r="170" s="9" customFormat="1" x14ac:dyDescent="0.2"/>
    <row r="171" s="9" customFormat="1" x14ac:dyDescent="0.2"/>
    <row r="172" s="9" customFormat="1" x14ac:dyDescent="0.2"/>
    <row r="173" s="9" customFormat="1" x14ac:dyDescent="0.2"/>
    <row r="174" s="9" customFormat="1" x14ac:dyDescent="0.2"/>
    <row r="175" s="9" customFormat="1" x14ac:dyDescent="0.2"/>
    <row r="176" s="9" customFormat="1" x14ac:dyDescent="0.2"/>
    <row r="177" s="9" customFormat="1" x14ac:dyDescent="0.2"/>
    <row r="178" s="9" customFormat="1" x14ac:dyDescent="0.2"/>
    <row r="179" s="9" customFormat="1" x14ac:dyDescent="0.2"/>
    <row r="180" s="9" customFormat="1" x14ac:dyDescent="0.2"/>
    <row r="181" s="9" customFormat="1" x14ac:dyDescent="0.2"/>
    <row r="182" s="9" customFormat="1" x14ac:dyDescent="0.2"/>
    <row r="183" s="9" customFormat="1" x14ac:dyDescent="0.2"/>
    <row r="184" s="9" customFormat="1" x14ac:dyDescent="0.2"/>
    <row r="185" s="9" customFormat="1" x14ac:dyDescent="0.2"/>
    <row r="186" s="9" customFormat="1" x14ac:dyDescent="0.2"/>
    <row r="187" s="9" customFormat="1" x14ac:dyDescent="0.2"/>
    <row r="188" s="9" customFormat="1" x14ac:dyDescent="0.2"/>
    <row r="189" s="9" customFormat="1" x14ac:dyDescent="0.2"/>
    <row r="190" s="9" customFormat="1" x14ac:dyDescent="0.2"/>
    <row r="191" s="9" customFormat="1" x14ac:dyDescent="0.2"/>
    <row r="192" s="9" customFormat="1" x14ac:dyDescent="0.2"/>
    <row r="193" s="9" customFormat="1" x14ac:dyDescent="0.2"/>
    <row r="194" s="9" customFormat="1" x14ac:dyDescent="0.2"/>
    <row r="195" s="9" customFormat="1" x14ac:dyDescent="0.2"/>
    <row r="196" s="9" customFormat="1" x14ac:dyDescent="0.2"/>
    <row r="197" s="9" customFormat="1" x14ac:dyDescent="0.2"/>
    <row r="198" s="9" customFormat="1" x14ac:dyDescent="0.2"/>
    <row r="199" s="9" customFormat="1" x14ac:dyDescent="0.2"/>
    <row r="200" s="9" customFormat="1" x14ac:dyDescent="0.2"/>
    <row r="201" s="9" customFormat="1" x14ac:dyDescent="0.2"/>
    <row r="202" s="9" customFormat="1" x14ac:dyDescent="0.2"/>
    <row r="203" s="9" customFormat="1" x14ac:dyDescent="0.2"/>
    <row r="204" s="9" customFormat="1" x14ac:dyDescent="0.2"/>
    <row r="205" s="9" customFormat="1" x14ac:dyDescent="0.2"/>
    <row r="206" s="9" customFormat="1" x14ac:dyDescent="0.2"/>
    <row r="207" s="9" customFormat="1" x14ac:dyDescent="0.2"/>
    <row r="208" s="9" customFormat="1" x14ac:dyDescent="0.2"/>
    <row r="209" s="9" customFormat="1" x14ac:dyDescent="0.2"/>
    <row r="210" s="9" customFormat="1" x14ac:dyDescent="0.2"/>
    <row r="211" s="9" customFormat="1" x14ac:dyDescent="0.2"/>
    <row r="212" s="9" customFormat="1" x14ac:dyDescent="0.2"/>
    <row r="213" s="9" customFormat="1" x14ac:dyDescent="0.2"/>
    <row r="214" s="9" customFormat="1" x14ac:dyDescent="0.2"/>
    <row r="215" s="9" customFormat="1" x14ac:dyDescent="0.2"/>
    <row r="216" s="9" customFormat="1" x14ac:dyDescent="0.2"/>
    <row r="217" s="9" customFormat="1" x14ac:dyDescent="0.2"/>
    <row r="218" s="9" customFormat="1" x14ac:dyDescent="0.2"/>
    <row r="219" s="9" customFormat="1" x14ac:dyDescent="0.2"/>
    <row r="220" s="9" customFormat="1" x14ac:dyDescent="0.2"/>
    <row r="221" s="9" customFormat="1" x14ac:dyDescent="0.2"/>
    <row r="222" s="9" customFormat="1" x14ac:dyDescent="0.2"/>
    <row r="223" s="9" customFormat="1" x14ac:dyDescent="0.2"/>
    <row r="224" s="9" customFormat="1" x14ac:dyDescent="0.2"/>
    <row r="225" s="9" customFormat="1" x14ac:dyDescent="0.2"/>
    <row r="226" s="9" customFormat="1" x14ac:dyDescent="0.2"/>
    <row r="227" s="9" customFormat="1" x14ac:dyDescent="0.2"/>
    <row r="228" s="9" customFormat="1" x14ac:dyDescent="0.2"/>
    <row r="229" s="9" customFormat="1" x14ac:dyDescent="0.2"/>
    <row r="230" s="9" customFormat="1" x14ac:dyDescent="0.2"/>
    <row r="231" s="9" customFormat="1" x14ac:dyDescent="0.2"/>
    <row r="232" s="9" customFormat="1" x14ac:dyDescent="0.2"/>
    <row r="233" s="9" customFormat="1" x14ac:dyDescent="0.2"/>
    <row r="234" s="9" customFormat="1" x14ac:dyDescent="0.2"/>
    <row r="235" s="9" customFormat="1" x14ac:dyDescent="0.2"/>
    <row r="236" s="9" customFormat="1" x14ac:dyDescent="0.2"/>
    <row r="237" s="9" customFormat="1" x14ac:dyDescent="0.2"/>
    <row r="238" s="9" customFormat="1" x14ac:dyDescent="0.2"/>
    <row r="239" s="9" customFormat="1" x14ac:dyDescent="0.2"/>
    <row r="240" s="9" customFormat="1" x14ac:dyDescent="0.2"/>
    <row r="241" s="9" customFormat="1" x14ac:dyDescent="0.2"/>
    <row r="242" s="9" customFormat="1" x14ac:dyDescent="0.2"/>
    <row r="243" s="9" customFormat="1" x14ac:dyDescent="0.2"/>
    <row r="244" s="9" customFormat="1" x14ac:dyDescent="0.2"/>
    <row r="245" s="9" customFormat="1" x14ac:dyDescent="0.2"/>
    <row r="246" s="9" customFormat="1" x14ac:dyDescent="0.2"/>
    <row r="247" s="9" customFormat="1" x14ac:dyDescent="0.2"/>
    <row r="248" s="9" customFormat="1" x14ac:dyDescent="0.2"/>
    <row r="249" s="9" customFormat="1" x14ac:dyDescent="0.2"/>
    <row r="250" s="9" customFormat="1" x14ac:dyDescent="0.2"/>
    <row r="251" s="9" customFormat="1" x14ac:dyDescent="0.2"/>
    <row r="252" s="9" customFormat="1" x14ac:dyDescent="0.2"/>
    <row r="253" s="9" customFormat="1" x14ac:dyDescent="0.2"/>
    <row r="254" s="9" customFormat="1" x14ac:dyDescent="0.2"/>
    <row r="255" s="9" customFormat="1" x14ac:dyDescent="0.2"/>
    <row r="256" s="9" customFormat="1" x14ac:dyDescent="0.2"/>
    <row r="257" s="9" customFormat="1" x14ac:dyDescent="0.2"/>
    <row r="258" s="9" customFormat="1" x14ac:dyDescent="0.2"/>
    <row r="259" s="9" customFormat="1" x14ac:dyDescent="0.2"/>
    <row r="260" s="9" customFormat="1" x14ac:dyDescent="0.2"/>
    <row r="261" s="9" customFormat="1" x14ac:dyDescent="0.2"/>
    <row r="262" s="9" customFormat="1" x14ac:dyDescent="0.2"/>
    <row r="263" s="9" customFormat="1" x14ac:dyDescent="0.2"/>
    <row r="264" s="9" customFormat="1" x14ac:dyDescent="0.2"/>
    <row r="265" s="9" customFormat="1" x14ac:dyDescent="0.2"/>
    <row r="266" s="9" customFormat="1" x14ac:dyDescent="0.2"/>
    <row r="267" s="9" customFormat="1" x14ac:dyDescent="0.2"/>
    <row r="268" s="9" customFormat="1" x14ac:dyDescent="0.2"/>
    <row r="269" s="9" customFormat="1" x14ac:dyDescent="0.2"/>
    <row r="270" s="9" customFormat="1" x14ac:dyDescent="0.2"/>
    <row r="271" s="9" customFormat="1" x14ac:dyDescent="0.2"/>
    <row r="272" s="9" customFormat="1" x14ac:dyDescent="0.2"/>
    <row r="273" s="9" customFormat="1" x14ac:dyDescent="0.2"/>
    <row r="274" s="9" customFormat="1" x14ac:dyDescent="0.2"/>
    <row r="275" s="9" customFormat="1" x14ac:dyDescent="0.2"/>
    <row r="276" s="9" customFormat="1" x14ac:dyDescent="0.2"/>
    <row r="277" s="9" customFormat="1" x14ac:dyDescent="0.2"/>
    <row r="278" s="9" customFormat="1" x14ac:dyDescent="0.2"/>
    <row r="279" s="9" customFormat="1" x14ac:dyDescent="0.2"/>
    <row r="280" s="9" customFormat="1" x14ac:dyDescent="0.2"/>
    <row r="281" s="9" customFormat="1" x14ac:dyDescent="0.2"/>
    <row r="282" s="9" customFormat="1" x14ac:dyDescent="0.2"/>
    <row r="283" s="9" customFormat="1" x14ac:dyDescent="0.2"/>
    <row r="284" s="9" customFormat="1" x14ac:dyDescent="0.2"/>
    <row r="285" s="9" customFormat="1" x14ac:dyDescent="0.2"/>
    <row r="286" s="9" customFormat="1" x14ac:dyDescent="0.2"/>
    <row r="287" s="9" customFormat="1" x14ac:dyDescent="0.2"/>
    <row r="288" s="9" customFormat="1" x14ac:dyDescent="0.2"/>
    <row r="289" s="9" customFormat="1" x14ac:dyDescent="0.2"/>
    <row r="290" s="9" customFormat="1" x14ac:dyDescent="0.2"/>
    <row r="291" s="9" customFormat="1" x14ac:dyDescent="0.2"/>
    <row r="292" s="9" customFormat="1" x14ac:dyDescent="0.2"/>
    <row r="293" s="9" customFormat="1" x14ac:dyDescent="0.2"/>
    <row r="294" s="9" customFormat="1" x14ac:dyDescent="0.2"/>
    <row r="295" s="9" customFormat="1" x14ac:dyDescent="0.2"/>
    <row r="296" s="9" customFormat="1" x14ac:dyDescent="0.2"/>
    <row r="297" s="9" customFormat="1" x14ac:dyDescent="0.2"/>
    <row r="298" s="9" customFormat="1" x14ac:dyDescent="0.2"/>
    <row r="299" s="9" customFormat="1" x14ac:dyDescent="0.2"/>
    <row r="300" s="9" customFormat="1" x14ac:dyDescent="0.2"/>
    <row r="301" s="9" customFormat="1" x14ac:dyDescent="0.2"/>
    <row r="302" s="9" customFormat="1" x14ac:dyDescent="0.2"/>
    <row r="303" s="9" customFormat="1" x14ac:dyDescent="0.2"/>
    <row r="304" s="9" customFormat="1" x14ac:dyDescent="0.2"/>
    <row r="305" s="9" customFormat="1" x14ac:dyDescent="0.2"/>
    <row r="306" s="9" customFormat="1" x14ac:dyDescent="0.2"/>
    <row r="307" s="9" customFormat="1" x14ac:dyDescent="0.2"/>
    <row r="308" s="9" customFormat="1" x14ac:dyDescent="0.2"/>
    <row r="309" s="9" customFormat="1" x14ac:dyDescent="0.2"/>
    <row r="310" s="9" customFormat="1" x14ac:dyDescent="0.2"/>
    <row r="311" s="9" customFormat="1" x14ac:dyDescent="0.2"/>
    <row r="312" s="9" customFormat="1" x14ac:dyDescent="0.2"/>
    <row r="313" s="9" customFormat="1" x14ac:dyDescent="0.2"/>
    <row r="314" s="9" customFormat="1" x14ac:dyDescent="0.2"/>
    <row r="315" s="9" customFormat="1" x14ac:dyDescent="0.2"/>
    <row r="316" s="9" customFormat="1" x14ac:dyDescent="0.2"/>
    <row r="317" s="9" customFormat="1" x14ac:dyDescent="0.2"/>
    <row r="318" s="9" customFormat="1" x14ac:dyDescent="0.2"/>
    <row r="319" s="9" customFormat="1" x14ac:dyDescent="0.2"/>
    <row r="320" s="9" customFormat="1" x14ac:dyDescent="0.2"/>
    <row r="321" s="9" customFormat="1" x14ac:dyDescent="0.2"/>
    <row r="322" s="9" customFormat="1" x14ac:dyDescent="0.2"/>
    <row r="323" s="9" customFormat="1" x14ac:dyDescent="0.2"/>
    <row r="324" s="9" customFormat="1" x14ac:dyDescent="0.2"/>
    <row r="325" s="9" customFormat="1" x14ac:dyDescent="0.2"/>
    <row r="326" s="9" customFormat="1" x14ac:dyDescent="0.2"/>
    <row r="327" s="9" customFormat="1" x14ac:dyDescent="0.2"/>
    <row r="328" s="9" customFormat="1" x14ac:dyDescent="0.2"/>
    <row r="329" s="9" customFormat="1" x14ac:dyDescent="0.2"/>
    <row r="330" s="9" customFormat="1" x14ac:dyDescent="0.2"/>
    <row r="331" s="9" customFormat="1" x14ac:dyDescent="0.2"/>
    <row r="332" s="9" customFormat="1" x14ac:dyDescent="0.2"/>
    <row r="333" s="9" customFormat="1" x14ac:dyDescent="0.2"/>
    <row r="334" s="9" customFormat="1" x14ac:dyDescent="0.2"/>
    <row r="335" s="9" customFormat="1" x14ac:dyDescent="0.2"/>
    <row r="336" s="9" customFormat="1" x14ac:dyDescent="0.2"/>
    <row r="337" s="9" customFormat="1" x14ac:dyDescent="0.2"/>
    <row r="338" s="9" customFormat="1" x14ac:dyDescent="0.2"/>
    <row r="339" s="9" customFormat="1" x14ac:dyDescent="0.2"/>
    <row r="340" s="9" customFormat="1" x14ac:dyDescent="0.2"/>
    <row r="341" s="9" customFormat="1" x14ac:dyDescent="0.2"/>
    <row r="342" s="9" customFormat="1" x14ac:dyDescent="0.2"/>
    <row r="343" s="9" customFormat="1" x14ac:dyDescent="0.2"/>
    <row r="344" s="9" customFormat="1" x14ac:dyDescent="0.2"/>
    <row r="345" s="9" customFormat="1" x14ac:dyDescent="0.2"/>
    <row r="346" s="9" customFormat="1" x14ac:dyDescent="0.2"/>
    <row r="347" s="9" customFormat="1" x14ac:dyDescent="0.2"/>
    <row r="348" s="9" customFormat="1" x14ac:dyDescent="0.2"/>
    <row r="349" s="9" customFormat="1" x14ac:dyDescent="0.2"/>
    <row r="350" s="9" customFormat="1" x14ac:dyDescent="0.2"/>
    <row r="351" s="9" customFormat="1" x14ac:dyDescent="0.2"/>
    <row r="352" s="9" customFormat="1" x14ac:dyDescent="0.2"/>
    <row r="353" s="9" customFormat="1" x14ac:dyDescent="0.2"/>
    <row r="354" s="9" customFormat="1" x14ac:dyDescent="0.2"/>
    <row r="355" s="9" customFormat="1" x14ac:dyDescent="0.2"/>
    <row r="356" s="9" customFormat="1" x14ac:dyDescent="0.2"/>
    <row r="357" s="9" customFormat="1" x14ac:dyDescent="0.2"/>
    <row r="358" s="9" customFormat="1" x14ac:dyDescent="0.2"/>
    <row r="359" s="9" customFormat="1" x14ac:dyDescent="0.2"/>
    <row r="360" s="9" customFormat="1" x14ac:dyDescent="0.2"/>
    <row r="361" s="9" customFormat="1" x14ac:dyDescent="0.2"/>
    <row r="362" s="9" customFormat="1" x14ac:dyDescent="0.2"/>
    <row r="363" s="9" customFormat="1" x14ac:dyDescent="0.2"/>
    <row r="364" s="9" customFormat="1" x14ac:dyDescent="0.2"/>
    <row r="365" s="9" customFormat="1" x14ac:dyDescent="0.2"/>
    <row r="366" s="9" customFormat="1" x14ac:dyDescent="0.2"/>
    <row r="367" s="9" customFormat="1" x14ac:dyDescent="0.2"/>
    <row r="368" s="9" customFormat="1" x14ac:dyDescent="0.2"/>
    <row r="369" s="9" customFormat="1" x14ac:dyDescent="0.2"/>
    <row r="370" s="9" customFormat="1" x14ac:dyDescent="0.2"/>
    <row r="371" s="9" customFormat="1" x14ac:dyDescent="0.2"/>
    <row r="372" s="9" customFormat="1" x14ac:dyDescent="0.2"/>
    <row r="373" s="9" customFormat="1" x14ac:dyDescent="0.2"/>
    <row r="374" s="9" customFormat="1" x14ac:dyDescent="0.2"/>
    <row r="375" s="9" customFormat="1" x14ac:dyDescent="0.2"/>
    <row r="376" s="9" customFormat="1" x14ac:dyDescent="0.2"/>
    <row r="377" s="9" customFormat="1" x14ac:dyDescent="0.2"/>
    <row r="378" s="9" customFormat="1" x14ac:dyDescent="0.2"/>
    <row r="379" s="9" customFormat="1" x14ac:dyDescent="0.2"/>
    <row r="380" s="9" customFormat="1" x14ac:dyDescent="0.2"/>
    <row r="381" s="9" customFormat="1" x14ac:dyDescent="0.2"/>
    <row r="382" s="9" customFormat="1" x14ac:dyDescent="0.2"/>
    <row r="383" s="9" customFormat="1" x14ac:dyDescent="0.2"/>
    <row r="384" s="9" customFormat="1" x14ac:dyDescent="0.2"/>
    <row r="385" s="9" customFormat="1" x14ac:dyDescent="0.2"/>
    <row r="386" s="9" customFormat="1" x14ac:dyDescent="0.2"/>
    <row r="387" s="9" customFormat="1" x14ac:dyDescent="0.2"/>
    <row r="388" s="9" customFormat="1" x14ac:dyDescent="0.2"/>
    <row r="389" s="9" customFormat="1" x14ac:dyDescent="0.2"/>
    <row r="390" s="9" customFormat="1" x14ac:dyDescent="0.2"/>
    <row r="391" s="9" customFormat="1" x14ac:dyDescent="0.2"/>
    <row r="392" s="9" customFormat="1" x14ac:dyDescent="0.2"/>
    <row r="393" s="9" customFormat="1" x14ac:dyDescent="0.2"/>
    <row r="394" s="9" customFormat="1" x14ac:dyDescent="0.2"/>
    <row r="395" s="9" customFormat="1" x14ac:dyDescent="0.2"/>
    <row r="396" s="9" customFormat="1" x14ac:dyDescent="0.2"/>
    <row r="397" s="9" customFormat="1" x14ac:dyDescent="0.2"/>
    <row r="398" s="9" customFormat="1" x14ac:dyDescent="0.2"/>
    <row r="399" s="9" customFormat="1" x14ac:dyDescent="0.2"/>
    <row r="400" s="9" customFormat="1" x14ac:dyDescent="0.2"/>
    <row r="401" s="9" customFormat="1" x14ac:dyDescent="0.2"/>
    <row r="402" s="9" customFormat="1" x14ac:dyDescent="0.2"/>
    <row r="403" s="9" customFormat="1" x14ac:dyDescent="0.2"/>
    <row r="404" s="9" customFormat="1" x14ac:dyDescent="0.2"/>
    <row r="405" s="9" customFormat="1" x14ac:dyDescent="0.2"/>
    <row r="406" s="9" customFormat="1" x14ac:dyDescent="0.2"/>
    <row r="407" s="9" customFormat="1" x14ac:dyDescent="0.2"/>
    <row r="408" s="9" customFormat="1" x14ac:dyDescent="0.2"/>
    <row r="409" s="9" customFormat="1" x14ac:dyDescent="0.2"/>
    <row r="410" s="9" customFormat="1" x14ac:dyDescent="0.2"/>
    <row r="411" s="9" customFormat="1" x14ac:dyDescent="0.2"/>
    <row r="412" s="9" customFormat="1" x14ac:dyDescent="0.2"/>
    <row r="413" s="9" customFormat="1" x14ac:dyDescent="0.2"/>
    <row r="414" s="9" customFormat="1" x14ac:dyDescent="0.2"/>
    <row r="415" s="9" customFormat="1" x14ac:dyDescent="0.2"/>
    <row r="416" s="9" customFormat="1" x14ac:dyDescent="0.2"/>
    <row r="417" s="9" customFormat="1" x14ac:dyDescent="0.2"/>
    <row r="418" s="9" customFormat="1" x14ac:dyDescent="0.2"/>
    <row r="419" s="9" customFormat="1" x14ac:dyDescent="0.2"/>
    <row r="420" s="9" customFormat="1" x14ac:dyDescent="0.2"/>
    <row r="421" s="9" customFormat="1" x14ac:dyDescent="0.2"/>
    <row r="422" s="9" customFormat="1" x14ac:dyDescent="0.2"/>
    <row r="423" s="9" customFormat="1" x14ac:dyDescent="0.2"/>
    <row r="424" s="9" customFormat="1" x14ac:dyDescent="0.2"/>
    <row r="425" s="9" customFormat="1" x14ac:dyDescent="0.2"/>
    <row r="426" s="9" customFormat="1" x14ac:dyDescent="0.2"/>
    <row r="427" s="9" customFormat="1" x14ac:dyDescent="0.2"/>
    <row r="428" s="9" customFormat="1" x14ac:dyDescent="0.2"/>
    <row r="429" s="9" customFormat="1" x14ac:dyDescent="0.2"/>
  </sheetData>
  <mergeCells count="4">
    <mergeCell ref="B3:D3"/>
    <mergeCell ref="E3:F3"/>
    <mergeCell ref="G3:I3"/>
    <mergeCell ref="J3:K3"/>
  </mergeCells>
  <conditionalFormatting sqref="E5:F96">
    <cfRule type="cellIs" dxfId="15" priority="3" operator="lessThan">
      <formula>0</formula>
    </cfRule>
    <cfRule type="cellIs" dxfId="14" priority="4" operator="greaterThan">
      <formula>0</formula>
    </cfRule>
  </conditionalFormatting>
  <conditionalFormatting sqref="J5:K96">
    <cfRule type="cellIs" dxfId="13" priority="1" operator="lessThan">
      <formula>0</formula>
    </cfRule>
    <cfRule type="cellIs" dxfId="12" priority="2" operator="greater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78" orientation="landscape" r:id="rId1"/>
  <rowBreaks count="1" manualBreakCount="1">
    <brk id="51" max="1638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1"/>
  <sheetViews>
    <sheetView zoomScaleNormal="100" workbookViewId="0">
      <selection activeCell="P81" sqref="P81"/>
    </sheetView>
  </sheetViews>
  <sheetFormatPr defaultRowHeight="12.75" x14ac:dyDescent="0.2"/>
  <cols>
    <col min="1" max="1" width="24.125" style="46" customWidth="1"/>
    <col min="2" max="4" width="6.625" style="46" bestFit="1" customWidth="1"/>
    <col min="5" max="5" width="6.625" style="102" bestFit="1" customWidth="1"/>
    <col min="6" max="6" width="6.625" style="9" bestFit="1" customWidth="1"/>
    <col min="7" max="7" width="10.25" style="9" bestFit="1" customWidth="1"/>
    <col min="8" max="9" width="8" style="9" bestFit="1" customWidth="1"/>
    <col min="10" max="11" width="6.625" style="9" bestFit="1" customWidth="1"/>
    <col min="12" max="12" width="9" style="9"/>
    <col min="13" max="13" width="0" style="9" hidden="1" customWidth="1"/>
    <col min="14" max="16384" width="9" style="9"/>
  </cols>
  <sheetData>
    <row r="1" spans="1:13" x14ac:dyDescent="0.2">
      <c r="A1" s="46" t="s">
        <v>110</v>
      </c>
      <c r="M1" s="122"/>
    </row>
    <row r="2" spans="1:13" ht="13.5" thickBot="1" x14ac:dyDescent="0.25">
      <c r="D2" s="112"/>
      <c r="E2" s="112"/>
      <c r="F2" s="112"/>
      <c r="G2" s="112"/>
      <c r="H2" s="112"/>
      <c r="I2" s="112"/>
      <c r="J2" s="112"/>
      <c r="K2" s="112"/>
    </row>
    <row r="3" spans="1:13" s="10" customFormat="1" ht="15" customHeight="1" thickBot="1" x14ac:dyDescent="0.25">
      <c r="A3" s="137"/>
      <c r="B3" s="260" t="s">
        <v>96</v>
      </c>
      <c r="C3" s="261"/>
      <c r="D3" s="262"/>
      <c r="E3" s="257" t="s">
        <v>76</v>
      </c>
      <c r="F3" s="265"/>
      <c r="G3" s="260" t="s">
        <v>97</v>
      </c>
      <c r="H3" s="261"/>
      <c r="I3" s="262"/>
      <c r="J3" s="257" t="s">
        <v>76</v>
      </c>
      <c r="K3" s="259"/>
    </row>
    <row r="4" spans="1:13" s="10" customFormat="1" ht="13.5" thickBot="1" x14ac:dyDescent="0.25">
      <c r="A4" s="192"/>
      <c r="B4" s="223">
        <v>2015</v>
      </c>
      <c r="C4" s="224">
        <v>2014</v>
      </c>
      <c r="D4" s="225">
        <v>2013</v>
      </c>
      <c r="E4" s="223" t="s">
        <v>133</v>
      </c>
      <c r="F4" s="212" t="s">
        <v>134</v>
      </c>
      <c r="G4" s="223">
        <v>2015</v>
      </c>
      <c r="H4" s="224">
        <v>2014</v>
      </c>
      <c r="I4" s="225">
        <v>2013</v>
      </c>
      <c r="J4" s="223" t="s">
        <v>133</v>
      </c>
      <c r="K4" s="225" t="s">
        <v>134</v>
      </c>
    </row>
    <row r="5" spans="1:13" x14ac:dyDescent="0.2">
      <c r="A5" s="139" t="s">
        <v>0</v>
      </c>
      <c r="B5" s="187">
        <f>B6+B27+B35+B79+B91+B96</f>
        <v>289683</v>
      </c>
      <c r="C5" s="184">
        <v>275886</v>
      </c>
      <c r="D5" s="186">
        <v>338946</v>
      </c>
      <c r="E5" s="217">
        <f>B5/C5-1</f>
        <v>5.0009786651008081E-2</v>
      </c>
      <c r="F5" s="218">
        <f>B5/D5-1</f>
        <v>-0.1453417358517286</v>
      </c>
      <c r="G5" s="185">
        <f>B5+'9'!G5</f>
        <v>2393148</v>
      </c>
      <c r="H5" s="184">
        <f>C5+[2]ספטמבר!G5</f>
        <v>2503458</v>
      </c>
      <c r="I5" s="186">
        <v>2464631</v>
      </c>
      <c r="J5" s="217">
        <f>G5/H5-1</f>
        <v>-4.4063051986492296E-2</v>
      </c>
      <c r="K5" s="218">
        <f>G5/I5-1</f>
        <v>-2.9003530345921957E-2</v>
      </c>
    </row>
    <row r="6" spans="1:13" x14ac:dyDescent="0.2">
      <c r="A6" s="139" t="s">
        <v>1</v>
      </c>
      <c r="B6" s="187">
        <f>B8+B21</f>
        <v>25341</v>
      </c>
      <c r="C6" s="42">
        <f>C8+C21</f>
        <v>17747</v>
      </c>
      <c r="D6" s="188">
        <v>25710</v>
      </c>
      <c r="E6" s="219">
        <f t="shared" ref="E6:E68" si="0">B6/C6-1</f>
        <v>0.42790330760128481</v>
      </c>
      <c r="F6" s="220">
        <f t="shared" ref="F6:F69" si="1">B6/D6-1</f>
        <v>-1.4352392065344222E-2</v>
      </c>
      <c r="G6" s="185">
        <f>B6+'9'!G6</f>
        <v>205226</v>
      </c>
      <c r="H6" s="42">
        <f>C6+[2]ספטמבר!G6</f>
        <v>193534</v>
      </c>
      <c r="I6" s="188">
        <v>196230</v>
      </c>
      <c r="J6" s="219">
        <f t="shared" ref="J6:J69" si="2">G6/H6-1</f>
        <v>6.0413157378031768E-2</v>
      </c>
      <c r="K6" s="220">
        <f t="shared" ref="K6:K69" si="3">G6/I6-1</f>
        <v>4.5844162462416627E-2</v>
      </c>
    </row>
    <row r="7" spans="1:13" x14ac:dyDescent="0.2">
      <c r="A7" s="139"/>
      <c r="B7" s="187"/>
      <c r="C7" s="42"/>
      <c r="D7" s="188"/>
      <c r="E7" s="219"/>
      <c r="F7" s="220"/>
      <c r="G7" s="185"/>
      <c r="H7" s="42"/>
      <c r="I7" s="188"/>
      <c r="J7" s="219"/>
      <c r="K7" s="220"/>
    </row>
    <row r="8" spans="1:13" x14ac:dyDescent="0.2">
      <c r="A8" s="139" t="s">
        <v>2</v>
      </c>
      <c r="B8" s="187">
        <f>SUM(B9:B19)</f>
        <v>20494</v>
      </c>
      <c r="C8" s="42">
        <f>SUM(C9:C19)</f>
        <v>13535</v>
      </c>
      <c r="D8" s="188">
        <v>19474</v>
      </c>
      <c r="E8" s="219">
        <f t="shared" si="0"/>
        <v>0.51414850387883271</v>
      </c>
      <c r="F8" s="220">
        <f t="shared" si="1"/>
        <v>5.2377529013043045E-2</v>
      </c>
      <c r="G8" s="185">
        <f>B8+'9'!G8</f>
        <v>146898</v>
      </c>
      <c r="H8" s="42">
        <f>C8+[2]ספטמבר!G8</f>
        <v>142391</v>
      </c>
      <c r="I8" s="188">
        <v>145638</v>
      </c>
      <c r="J8" s="219">
        <f t="shared" si="2"/>
        <v>3.1652281394189297E-2</v>
      </c>
      <c r="K8" s="220">
        <f t="shared" si="3"/>
        <v>8.6515881844024811E-3</v>
      </c>
    </row>
    <row r="9" spans="1:13" x14ac:dyDescent="0.2">
      <c r="A9" s="139" t="s">
        <v>3</v>
      </c>
      <c r="B9" s="187">
        <v>5427</v>
      </c>
      <c r="C9" s="42">
        <v>3760</v>
      </c>
      <c r="D9" s="188">
        <v>5327</v>
      </c>
      <c r="E9" s="219">
        <f t="shared" si="0"/>
        <v>0.44335106382978728</v>
      </c>
      <c r="F9" s="220">
        <f t="shared" si="1"/>
        <v>1.8772292096864929E-2</v>
      </c>
      <c r="G9" s="185">
        <f>B9+'9'!G9</f>
        <v>33437</v>
      </c>
      <c r="H9" s="42">
        <f>C9+[2]ספטמבר!G9</f>
        <v>30041</v>
      </c>
      <c r="I9" s="188">
        <v>33608</v>
      </c>
      <c r="J9" s="219">
        <f t="shared" si="2"/>
        <v>0.11304550447721451</v>
      </c>
      <c r="K9" s="220">
        <f t="shared" si="3"/>
        <v>-5.0880742680313729E-3</v>
      </c>
    </row>
    <row r="10" spans="1:13" x14ac:dyDescent="0.2">
      <c r="A10" s="139" t="s">
        <v>4</v>
      </c>
      <c r="B10" s="187">
        <v>306</v>
      </c>
      <c r="C10" s="42">
        <v>438</v>
      </c>
      <c r="D10" s="188">
        <v>1137</v>
      </c>
      <c r="E10" s="219">
        <f t="shared" si="0"/>
        <v>-0.30136986301369861</v>
      </c>
      <c r="F10" s="220">
        <f t="shared" si="1"/>
        <v>-0.73087071240105539</v>
      </c>
      <c r="G10" s="185">
        <f>B10+'9'!G10</f>
        <v>3138</v>
      </c>
      <c r="H10" s="42">
        <f>C10+[2]ספטמבר!G10</f>
        <v>6428</v>
      </c>
      <c r="I10" s="188">
        <v>6223</v>
      </c>
      <c r="J10" s="219">
        <f t="shared" si="2"/>
        <v>-0.51182327317983822</v>
      </c>
      <c r="K10" s="220">
        <f t="shared" si="3"/>
        <v>-0.49574160372810538</v>
      </c>
    </row>
    <row r="11" spans="1:13" x14ac:dyDescent="0.2">
      <c r="A11" s="139" t="s">
        <v>5</v>
      </c>
      <c r="B11" s="187">
        <v>2139</v>
      </c>
      <c r="C11" s="42">
        <v>1669</v>
      </c>
      <c r="D11" s="188">
        <v>1851</v>
      </c>
      <c r="E11" s="219">
        <f t="shared" si="0"/>
        <v>0.28160575194727389</v>
      </c>
      <c r="F11" s="220">
        <f t="shared" si="1"/>
        <v>0.15559157212317665</v>
      </c>
      <c r="G11" s="185">
        <f>B11+'9'!G11</f>
        <v>17354</v>
      </c>
      <c r="H11" s="42">
        <f>C11+[2]ספטמבר!G11</f>
        <v>21249</v>
      </c>
      <c r="I11" s="188">
        <v>22412</v>
      </c>
      <c r="J11" s="219">
        <f t="shared" si="2"/>
        <v>-0.18330274365852506</v>
      </c>
      <c r="K11" s="220">
        <f t="shared" si="3"/>
        <v>-0.22568266999821529</v>
      </c>
    </row>
    <row r="12" spans="1:13" ht="19.5" customHeight="1" x14ac:dyDescent="0.2">
      <c r="A12" s="139" t="s">
        <v>103</v>
      </c>
      <c r="B12" s="187">
        <v>482</v>
      </c>
      <c r="C12" s="42">
        <v>316</v>
      </c>
      <c r="D12" s="188">
        <v>478</v>
      </c>
      <c r="E12" s="219">
        <f t="shared" si="0"/>
        <v>0.52531645569620244</v>
      </c>
      <c r="F12" s="220">
        <f t="shared" si="1"/>
        <v>8.3682008368199945E-3</v>
      </c>
      <c r="G12" s="185">
        <f>B12+'9'!G12</f>
        <v>3682</v>
      </c>
      <c r="H12" s="42">
        <f>C12+[2]ספטמבר!G12</f>
        <v>4387</v>
      </c>
      <c r="I12" s="188">
        <v>3950</v>
      </c>
      <c r="J12" s="219">
        <f t="shared" si="2"/>
        <v>-0.16070207431046268</v>
      </c>
      <c r="K12" s="220">
        <f t="shared" si="3"/>
        <v>-6.7848101265822747E-2</v>
      </c>
    </row>
    <row r="13" spans="1:13" x14ac:dyDescent="0.2">
      <c r="A13" s="139" t="s">
        <v>6</v>
      </c>
      <c r="B13" s="187">
        <v>5984</v>
      </c>
      <c r="C13" s="42">
        <v>2772</v>
      </c>
      <c r="D13" s="188">
        <v>2980</v>
      </c>
      <c r="E13" s="219">
        <f t="shared" si="0"/>
        <v>1.1587301587301586</v>
      </c>
      <c r="F13" s="220">
        <f t="shared" si="1"/>
        <v>1.0080536912751676</v>
      </c>
      <c r="G13" s="185">
        <f>B13+'9'!G13</f>
        <v>38730</v>
      </c>
      <c r="H13" s="42">
        <f>C13+[2]ספטמבר!G13</f>
        <v>26162</v>
      </c>
      <c r="I13" s="188">
        <v>20294</v>
      </c>
      <c r="J13" s="219">
        <f t="shared" si="2"/>
        <v>0.48039140738475661</v>
      </c>
      <c r="K13" s="220">
        <f t="shared" si="3"/>
        <v>0.90844584606287571</v>
      </c>
    </row>
    <row r="14" spans="1:13" x14ac:dyDescent="0.2">
      <c r="A14" s="139" t="s">
        <v>7</v>
      </c>
      <c r="B14" s="187">
        <v>1002</v>
      </c>
      <c r="C14" s="42">
        <v>963</v>
      </c>
      <c r="D14" s="188">
        <v>1499</v>
      </c>
      <c r="E14" s="219">
        <f t="shared" si="0"/>
        <v>4.049844236760114E-2</v>
      </c>
      <c r="F14" s="220">
        <f t="shared" si="1"/>
        <v>-0.33155436957971984</v>
      </c>
      <c r="G14" s="185">
        <f>B14+'9'!G14</f>
        <v>8439</v>
      </c>
      <c r="H14" s="42">
        <f>C14+[2]ספטמבר!G14</f>
        <v>10922</v>
      </c>
      <c r="I14" s="188">
        <v>10647</v>
      </c>
      <c r="J14" s="219">
        <f t="shared" si="2"/>
        <v>-0.22733931514374661</v>
      </c>
      <c r="K14" s="220">
        <f t="shared" si="3"/>
        <v>-0.20738236122851506</v>
      </c>
    </row>
    <row r="15" spans="1:13" x14ac:dyDescent="0.2">
      <c r="A15" s="139" t="s">
        <v>8</v>
      </c>
      <c r="B15" s="187">
        <v>677</v>
      </c>
      <c r="C15" s="42">
        <v>404</v>
      </c>
      <c r="D15" s="188">
        <v>484</v>
      </c>
      <c r="E15" s="219">
        <f t="shared" si="0"/>
        <v>0.67574257425742568</v>
      </c>
      <c r="F15" s="220">
        <f t="shared" si="1"/>
        <v>0.39876033057851235</v>
      </c>
      <c r="G15" s="185">
        <f>B15+'9'!G15</f>
        <v>5074</v>
      </c>
      <c r="H15" s="42">
        <f>C15+[2]ספטמבר!G15</f>
        <v>5144</v>
      </c>
      <c r="I15" s="188">
        <v>4626</v>
      </c>
      <c r="J15" s="219">
        <f t="shared" si="2"/>
        <v>-1.3608087091757426E-2</v>
      </c>
      <c r="K15" s="220">
        <f t="shared" si="3"/>
        <v>9.6843925637700057E-2</v>
      </c>
    </row>
    <row r="16" spans="1:13" x14ac:dyDescent="0.2">
      <c r="A16" s="139" t="s">
        <v>9</v>
      </c>
      <c r="B16" s="187">
        <v>2047</v>
      </c>
      <c r="C16" s="42">
        <v>1082</v>
      </c>
      <c r="D16" s="188">
        <v>2475</v>
      </c>
      <c r="E16" s="219">
        <f t="shared" si="0"/>
        <v>0.89186691312384481</v>
      </c>
      <c r="F16" s="220">
        <f t="shared" si="1"/>
        <v>-0.17292929292929293</v>
      </c>
      <c r="G16" s="185">
        <f>B16+'9'!G16</f>
        <v>20028</v>
      </c>
      <c r="H16" s="42">
        <f>C16+[2]ספטמבר!G16</f>
        <v>19633</v>
      </c>
      <c r="I16" s="188">
        <v>24348</v>
      </c>
      <c r="J16" s="219">
        <f t="shared" si="2"/>
        <v>2.0119187082972445E-2</v>
      </c>
      <c r="K16" s="220">
        <f t="shared" si="3"/>
        <v>-0.17742730409068508</v>
      </c>
    </row>
    <row r="17" spans="1:11" x14ac:dyDescent="0.2">
      <c r="A17" s="139" t="s">
        <v>10</v>
      </c>
      <c r="B17" s="187">
        <v>759</v>
      </c>
      <c r="C17" s="42">
        <v>818</v>
      </c>
      <c r="D17" s="188">
        <v>856</v>
      </c>
      <c r="E17" s="219">
        <f t="shared" si="0"/>
        <v>-7.212713936430315E-2</v>
      </c>
      <c r="F17" s="220">
        <f t="shared" si="1"/>
        <v>-0.11331775700934577</v>
      </c>
      <c r="G17" s="185">
        <f>B17+'9'!G17</f>
        <v>5948</v>
      </c>
      <c r="H17" s="42">
        <f>C17+[2]ספטמבר!G17</f>
        <v>6810</v>
      </c>
      <c r="I17" s="188">
        <v>7116</v>
      </c>
      <c r="J17" s="219">
        <f t="shared" si="2"/>
        <v>-0.12657856093979447</v>
      </c>
      <c r="K17" s="220">
        <f t="shared" si="3"/>
        <v>-0.16413715570545251</v>
      </c>
    </row>
    <row r="18" spans="1:11" x14ac:dyDescent="0.2">
      <c r="A18" s="139" t="s">
        <v>11</v>
      </c>
      <c r="B18" s="187">
        <v>162</v>
      </c>
      <c r="C18" s="42">
        <v>226</v>
      </c>
      <c r="D18" s="188">
        <v>338</v>
      </c>
      <c r="E18" s="219">
        <f t="shared" si="0"/>
        <v>-0.2831858407079646</v>
      </c>
      <c r="F18" s="220">
        <f t="shared" si="1"/>
        <v>-0.52071005917159763</v>
      </c>
      <c r="G18" s="185">
        <f>B18+'9'!G18</f>
        <v>1988</v>
      </c>
      <c r="H18" s="42">
        <f>C18+[2]ספטמבר!G18</f>
        <v>2741</v>
      </c>
      <c r="I18" s="188">
        <v>3387</v>
      </c>
      <c r="J18" s="219">
        <f t="shared" si="2"/>
        <v>-0.27471725647573875</v>
      </c>
      <c r="K18" s="220">
        <f t="shared" si="3"/>
        <v>-0.41304989666371417</v>
      </c>
    </row>
    <row r="19" spans="1:11" x14ac:dyDescent="0.2">
      <c r="A19" s="139" t="s">
        <v>12</v>
      </c>
      <c r="B19" s="187">
        <v>1509</v>
      </c>
      <c r="C19" s="42">
        <v>1087</v>
      </c>
      <c r="D19" s="188">
        <v>2049</v>
      </c>
      <c r="E19" s="219">
        <f t="shared" si="0"/>
        <v>0.38822447102115909</v>
      </c>
      <c r="F19" s="220">
        <f t="shared" si="1"/>
        <v>-0.26354319180087848</v>
      </c>
      <c r="G19" s="185">
        <f>B19+'9'!G19</f>
        <v>9080</v>
      </c>
      <c r="H19" s="42">
        <f>C19+[2]ספטמבר!G19</f>
        <v>8874</v>
      </c>
      <c r="I19" s="188">
        <v>9027</v>
      </c>
      <c r="J19" s="219">
        <f t="shared" si="2"/>
        <v>2.3213883254451284E-2</v>
      </c>
      <c r="K19" s="220">
        <f t="shared" si="3"/>
        <v>5.8712750636977784E-3</v>
      </c>
    </row>
    <row r="20" spans="1:11" x14ac:dyDescent="0.2">
      <c r="A20" s="139"/>
      <c r="B20" s="187"/>
      <c r="C20" s="42"/>
      <c r="D20" s="188"/>
      <c r="E20" s="219"/>
      <c r="F20" s="220"/>
      <c r="G20" s="185"/>
      <c r="H20" s="42"/>
      <c r="I20" s="188"/>
      <c r="J20" s="219"/>
      <c r="K20" s="220"/>
    </row>
    <row r="21" spans="1:11" x14ac:dyDescent="0.2">
      <c r="A21" s="139" t="s">
        <v>13</v>
      </c>
      <c r="B21" s="187">
        <f>SUM(B22:B25)</f>
        <v>4847</v>
      </c>
      <c r="C21" s="42">
        <f>SUM(C22:C25)</f>
        <v>4212</v>
      </c>
      <c r="D21" s="188">
        <v>6236</v>
      </c>
      <c r="E21" s="219">
        <f t="shared" si="0"/>
        <v>0.15075973409306753</v>
      </c>
      <c r="F21" s="220">
        <f t="shared" si="1"/>
        <v>-0.22273893521488131</v>
      </c>
      <c r="G21" s="185">
        <f>B21+'9'!G21</f>
        <v>58328</v>
      </c>
      <c r="H21" s="42">
        <f>C21+[2]ספטמבר!G21</f>
        <v>51143</v>
      </c>
      <c r="I21" s="188">
        <v>50592</v>
      </c>
      <c r="J21" s="219">
        <f t="shared" si="2"/>
        <v>0.14048843438984804</v>
      </c>
      <c r="K21" s="220">
        <f t="shared" si="3"/>
        <v>0.15290955091714098</v>
      </c>
    </row>
    <row r="22" spans="1:11" x14ac:dyDescent="0.2">
      <c r="A22" s="139" t="s">
        <v>14</v>
      </c>
      <c r="B22" s="187">
        <v>578</v>
      </c>
      <c r="C22" s="42">
        <v>332</v>
      </c>
      <c r="D22" s="188">
        <v>665</v>
      </c>
      <c r="E22" s="219">
        <f t="shared" si="0"/>
        <v>0.74096385542168686</v>
      </c>
      <c r="F22" s="220">
        <f t="shared" si="1"/>
        <v>-0.13082706766917296</v>
      </c>
      <c r="G22" s="185">
        <f>B22+'9'!G22</f>
        <v>4593</v>
      </c>
      <c r="H22" s="42">
        <f>C22+[2]ספטמבר!G22</f>
        <v>5101</v>
      </c>
      <c r="I22" s="188">
        <v>5756</v>
      </c>
      <c r="J22" s="219">
        <f t="shared" si="2"/>
        <v>-9.9588316016467338E-2</v>
      </c>
      <c r="K22" s="220">
        <f t="shared" si="3"/>
        <v>-0.20205003474635164</v>
      </c>
    </row>
    <row r="23" spans="1:11" x14ac:dyDescent="0.2">
      <c r="A23" s="139" t="s">
        <v>15</v>
      </c>
      <c r="B23" s="187">
        <v>1587</v>
      </c>
      <c r="C23" s="42">
        <v>1430</v>
      </c>
      <c r="D23" s="188">
        <v>2389</v>
      </c>
      <c r="E23" s="219">
        <f t="shared" si="0"/>
        <v>0.1097902097902097</v>
      </c>
      <c r="F23" s="220">
        <f t="shared" si="1"/>
        <v>-0.33570531603181253</v>
      </c>
      <c r="G23" s="185">
        <f>B23+'9'!G23</f>
        <v>22226</v>
      </c>
      <c r="H23" s="42">
        <f>C23+[2]ספטמבר!G23</f>
        <v>19485</v>
      </c>
      <c r="I23" s="188">
        <v>18289</v>
      </c>
      <c r="J23" s="219">
        <f t="shared" si="2"/>
        <v>0.14067231203489872</v>
      </c>
      <c r="K23" s="220">
        <f t="shared" si="3"/>
        <v>0.21526600688938702</v>
      </c>
    </row>
    <row r="24" spans="1:11" x14ac:dyDescent="0.2">
      <c r="A24" s="139" t="s">
        <v>16</v>
      </c>
      <c r="B24" s="187">
        <v>1363</v>
      </c>
      <c r="C24" s="42">
        <v>1484</v>
      </c>
      <c r="D24" s="188">
        <v>1585</v>
      </c>
      <c r="E24" s="219">
        <f t="shared" si="0"/>
        <v>-8.1536388140161731E-2</v>
      </c>
      <c r="F24" s="220">
        <f t="shared" si="1"/>
        <v>-0.14006309148264984</v>
      </c>
      <c r="G24" s="185">
        <f>B24+'9'!G24</f>
        <v>19352</v>
      </c>
      <c r="H24" s="42">
        <f>C24+[2]ספטמבר!G24</f>
        <v>14856</v>
      </c>
      <c r="I24" s="188">
        <v>15059</v>
      </c>
      <c r="J24" s="219">
        <f t="shared" si="2"/>
        <v>0.30263866451265486</v>
      </c>
      <c r="K24" s="220">
        <f t="shared" si="3"/>
        <v>0.28507869048409584</v>
      </c>
    </row>
    <row r="25" spans="1:11" x14ac:dyDescent="0.2">
      <c r="A25" s="139" t="s">
        <v>17</v>
      </c>
      <c r="B25" s="187">
        <v>1319</v>
      </c>
      <c r="C25" s="42">
        <v>966</v>
      </c>
      <c r="D25" s="188">
        <v>1597</v>
      </c>
      <c r="E25" s="219">
        <f t="shared" si="0"/>
        <v>0.36542443064182195</v>
      </c>
      <c r="F25" s="220">
        <f t="shared" si="1"/>
        <v>-0.17407639323731994</v>
      </c>
      <c r="G25" s="185">
        <f>B25+'9'!G25</f>
        <v>12157</v>
      </c>
      <c r="H25" s="42">
        <f>C25+[2]ספטמבר!G25</f>
        <v>11701</v>
      </c>
      <c r="I25" s="188">
        <v>11488</v>
      </c>
      <c r="J25" s="219">
        <f t="shared" si="2"/>
        <v>3.8971028117254836E-2</v>
      </c>
      <c r="K25" s="220">
        <f t="shared" si="3"/>
        <v>5.8234679665738254E-2</v>
      </c>
    </row>
    <row r="26" spans="1:11" x14ac:dyDescent="0.2">
      <c r="A26" s="139"/>
      <c r="B26" s="187"/>
      <c r="C26" s="42"/>
      <c r="D26" s="188"/>
      <c r="E26" s="219"/>
      <c r="F26" s="220"/>
      <c r="G26" s="185"/>
      <c r="H26" s="42"/>
      <c r="I26" s="188"/>
      <c r="J26" s="219"/>
      <c r="K26" s="220"/>
    </row>
    <row r="27" spans="1:11" x14ac:dyDescent="0.2">
      <c r="A27" s="139" t="s">
        <v>18</v>
      </c>
      <c r="B27" s="187">
        <f>SUM(B28:B33)</f>
        <v>6841</v>
      </c>
      <c r="C27" s="42">
        <f>SUM(C28:C33)</f>
        <v>7414</v>
      </c>
      <c r="D27" s="188">
        <v>8246</v>
      </c>
      <c r="E27" s="219">
        <f t="shared" si="0"/>
        <v>-7.7286215268411063E-2</v>
      </c>
      <c r="F27" s="220">
        <f t="shared" si="1"/>
        <v>-0.17038564152316271</v>
      </c>
      <c r="G27" s="185">
        <f>B27+'9'!G27</f>
        <v>53706</v>
      </c>
      <c r="H27" s="42">
        <f>C27+[2]ספטמבר!G27</f>
        <v>49535</v>
      </c>
      <c r="I27" s="188">
        <v>52355</v>
      </c>
      <c r="J27" s="219">
        <f t="shared" si="2"/>
        <v>8.4203088725143926E-2</v>
      </c>
      <c r="K27" s="220">
        <f t="shared" si="3"/>
        <v>2.5804603189762298E-2</v>
      </c>
    </row>
    <row r="28" spans="1:11" x14ac:dyDescent="0.2">
      <c r="A28" s="139" t="s">
        <v>19</v>
      </c>
      <c r="B28" s="187">
        <v>1803</v>
      </c>
      <c r="C28" s="42">
        <v>2409</v>
      </c>
      <c r="D28" s="188">
        <v>2292</v>
      </c>
      <c r="E28" s="219">
        <f t="shared" si="0"/>
        <v>-0.25155666251556663</v>
      </c>
      <c r="F28" s="220">
        <f t="shared" si="1"/>
        <v>-0.21335078534031415</v>
      </c>
      <c r="G28" s="185">
        <f>B28+'9'!G28</f>
        <v>16548</v>
      </c>
      <c r="H28" s="42">
        <f>C28+[2]ספטמבר!G28</f>
        <v>16406</v>
      </c>
      <c r="I28" s="188">
        <v>19786</v>
      </c>
      <c r="J28" s="219">
        <f t="shared" si="2"/>
        <v>8.6553699865903333E-3</v>
      </c>
      <c r="K28" s="220">
        <f t="shared" si="3"/>
        <v>-0.16365106641059335</v>
      </c>
    </row>
    <row r="29" spans="1:11" x14ac:dyDescent="0.2">
      <c r="A29" s="139" t="s">
        <v>20</v>
      </c>
      <c r="B29" s="187">
        <v>161</v>
      </c>
      <c r="C29" s="42">
        <v>125</v>
      </c>
      <c r="D29" s="188">
        <v>87</v>
      </c>
      <c r="E29" s="219">
        <f t="shared" si="0"/>
        <v>0.28800000000000003</v>
      </c>
      <c r="F29" s="220">
        <f t="shared" si="1"/>
        <v>0.85057471264367823</v>
      </c>
      <c r="G29" s="185">
        <f>B29+'9'!G29</f>
        <v>5854</v>
      </c>
      <c r="H29" s="42">
        <f>C29+[2]ספטמבר!G29</f>
        <v>5042</v>
      </c>
      <c r="I29" s="188">
        <v>3831</v>
      </c>
      <c r="J29" s="219">
        <f t="shared" si="2"/>
        <v>0.16104720349067825</v>
      </c>
      <c r="K29" s="220">
        <f t="shared" si="3"/>
        <v>0.52806055860088752</v>
      </c>
    </row>
    <row r="30" spans="1:11" x14ac:dyDescent="0.2">
      <c r="A30" s="139" t="s">
        <v>21</v>
      </c>
      <c r="B30" s="187">
        <v>155</v>
      </c>
      <c r="C30" s="42">
        <v>162</v>
      </c>
      <c r="D30" s="188">
        <v>166</v>
      </c>
      <c r="E30" s="219">
        <f t="shared" si="0"/>
        <v>-4.3209876543209846E-2</v>
      </c>
      <c r="F30" s="220">
        <f t="shared" si="1"/>
        <v>-6.6265060240963902E-2</v>
      </c>
      <c r="G30" s="185">
        <f>B30+'9'!G30</f>
        <v>2794</v>
      </c>
      <c r="H30" s="42">
        <f>C30+[2]ספטמבר!G30</f>
        <v>2750</v>
      </c>
      <c r="I30" s="188">
        <v>2020</v>
      </c>
      <c r="J30" s="219">
        <f t="shared" si="2"/>
        <v>1.6000000000000014E-2</v>
      </c>
      <c r="K30" s="220">
        <f t="shared" si="3"/>
        <v>0.38316831683168306</v>
      </c>
    </row>
    <row r="31" spans="1:11" x14ac:dyDescent="0.2">
      <c r="A31" s="140" t="s">
        <v>22</v>
      </c>
      <c r="B31" s="187">
        <v>2633</v>
      </c>
      <c r="C31" s="42">
        <v>2923</v>
      </c>
      <c r="D31" s="188">
        <v>3778</v>
      </c>
      <c r="E31" s="219">
        <f t="shared" si="0"/>
        <v>-9.9213137187820766E-2</v>
      </c>
      <c r="F31" s="220">
        <f t="shared" si="1"/>
        <v>-0.30307040762308102</v>
      </c>
      <c r="G31" s="185">
        <f>B31+'9'!G31</f>
        <v>9463</v>
      </c>
      <c r="H31" s="42">
        <f>C31+[2]ספטמבר!G31</f>
        <v>9091</v>
      </c>
      <c r="I31" s="188">
        <v>12031</v>
      </c>
      <c r="J31" s="219">
        <f t="shared" si="2"/>
        <v>4.0919590804092021E-2</v>
      </c>
      <c r="K31" s="220">
        <f t="shared" si="3"/>
        <v>-0.21344859113955617</v>
      </c>
    </row>
    <row r="32" spans="1:11" x14ac:dyDescent="0.2">
      <c r="A32" s="140" t="s">
        <v>116</v>
      </c>
      <c r="B32" s="187">
        <v>367</v>
      </c>
      <c r="C32" s="42">
        <v>124</v>
      </c>
      <c r="D32" s="188">
        <v>445</v>
      </c>
      <c r="E32" s="219">
        <f t="shared" si="0"/>
        <v>1.9596774193548385</v>
      </c>
      <c r="F32" s="220">
        <f t="shared" si="1"/>
        <v>-0.17528089887640452</v>
      </c>
      <c r="G32" s="185">
        <f>B32+'9'!G32</f>
        <v>2657</v>
      </c>
      <c r="H32" s="42">
        <f>C32+[2]ספטמבר!G32</f>
        <v>2594</v>
      </c>
      <c r="I32" s="188">
        <v>1721</v>
      </c>
      <c r="J32" s="219">
        <f t="shared" si="2"/>
        <v>2.4286815728604472E-2</v>
      </c>
      <c r="K32" s="220">
        <f t="shared" si="3"/>
        <v>0.5438698431144684</v>
      </c>
    </row>
    <row r="33" spans="1:11" x14ac:dyDescent="0.2">
      <c r="A33" s="139" t="s">
        <v>17</v>
      </c>
      <c r="B33" s="187">
        <v>1722</v>
      </c>
      <c r="C33" s="42">
        <v>1671</v>
      </c>
      <c r="D33" s="188">
        <v>1478</v>
      </c>
      <c r="E33" s="219">
        <f t="shared" si="0"/>
        <v>3.0520646319569078E-2</v>
      </c>
      <c r="F33" s="220">
        <f t="shared" si="1"/>
        <v>0.16508795669824083</v>
      </c>
      <c r="G33" s="185">
        <f>B33+'9'!G33</f>
        <v>16390</v>
      </c>
      <c r="H33" s="42">
        <f>C33+[2]ספטמבר!G33</f>
        <v>13652</v>
      </c>
      <c r="I33" s="188">
        <v>12966</v>
      </c>
      <c r="J33" s="219">
        <f t="shared" si="2"/>
        <v>0.20055669498974504</v>
      </c>
      <c r="K33" s="220">
        <f t="shared" si="3"/>
        <v>0.264075273792997</v>
      </c>
    </row>
    <row r="34" spans="1:11" x14ac:dyDescent="0.2">
      <c r="A34" s="139"/>
      <c r="B34" s="187"/>
      <c r="C34" s="42"/>
      <c r="D34" s="188"/>
      <c r="E34" s="219"/>
      <c r="F34" s="220"/>
      <c r="G34" s="185"/>
      <c r="H34" s="42"/>
      <c r="I34" s="188"/>
      <c r="J34" s="219"/>
      <c r="K34" s="220"/>
    </row>
    <row r="35" spans="1:11" x14ac:dyDescent="0.2">
      <c r="A35" s="139" t="s">
        <v>23</v>
      </c>
      <c r="B35" s="187">
        <f>B36+SUM(B41:B51)+B53+SUM(B62:B65)+SUM(B67:B77)</f>
        <v>179872</v>
      </c>
      <c r="C35" s="42">
        <f>SUM(C41:C51)+SUM(C54:C60)+SUM(C62:C65)+SUM(C67:C77)+C36</f>
        <v>174645</v>
      </c>
      <c r="D35" s="188">
        <v>220355</v>
      </c>
      <c r="E35" s="219">
        <f t="shared" si="0"/>
        <v>2.9929285121246041E-2</v>
      </c>
      <c r="F35" s="220">
        <f t="shared" si="1"/>
        <v>-0.18371718363549727</v>
      </c>
      <c r="G35" s="185">
        <f>B35+'9'!G35</f>
        <v>1409122</v>
      </c>
      <c r="H35" s="42">
        <f>C35+[2]ספטמבר!G35</f>
        <v>1546756</v>
      </c>
      <c r="I35" s="188">
        <v>1499023</v>
      </c>
      <c r="J35" s="219">
        <f t="shared" si="2"/>
        <v>-8.8982360501591695E-2</v>
      </c>
      <c r="K35" s="220">
        <f t="shared" si="3"/>
        <v>-5.9973062454678816E-2</v>
      </c>
    </row>
    <row r="36" spans="1:11" x14ac:dyDescent="0.2">
      <c r="A36" s="139" t="s">
        <v>24</v>
      </c>
      <c r="B36" s="187">
        <v>10233</v>
      </c>
      <c r="C36" s="42">
        <f>SUM(C37:C40)</f>
        <v>9689</v>
      </c>
      <c r="D36" s="188">
        <v>11963</v>
      </c>
      <c r="E36" s="219">
        <f t="shared" si="0"/>
        <v>5.6146145113014745E-2</v>
      </c>
      <c r="F36" s="220">
        <f t="shared" si="1"/>
        <v>-0.14461255537908546</v>
      </c>
      <c r="G36" s="185">
        <f>B36+'9'!G36</f>
        <v>60762</v>
      </c>
      <c r="H36" s="42">
        <f>C36+[2]ספטמבר!G36</f>
        <v>69908</v>
      </c>
      <c r="I36" s="188">
        <v>64653.000000000007</v>
      </c>
      <c r="J36" s="219">
        <f t="shared" si="2"/>
        <v>-0.13082908966069695</v>
      </c>
      <c r="K36" s="220">
        <f t="shared" si="3"/>
        <v>-6.0182822142824111E-2</v>
      </c>
    </row>
    <row r="37" spans="1:11" x14ac:dyDescent="0.2">
      <c r="A37" s="139" t="s">
        <v>25</v>
      </c>
      <c r="B37" s="187">
        <v>1983</v>
      </c>
      <c r="C37" s="42">
        <v>1857</v>
      </c>
      <c r="D37" s="188">
        <v>3266</v>
      </c>
      <c r="E37" s="219">
        <f t="shared" si="0"/>
        <v>6.7851373182552521E-2</v>
      </c>
      <c r="F37" s="220">
        <f t="shared" si="1"/>
        <v>-0.39283527250459283</v>
      </c>
      <c r="G37" s="185">
        <f>B37+'9'!G37</f>
        <v>9988</v>
      </c>
      <c r="H37" s="42">
        <f>C37+[2]ספטמבר!G37</f>
        <v>14341</v>
      </c>
      <c r="I37" s="188">
        <v>13735</v>
      </c>
      <c r="J37" s="219">
        <f t="shared" si="2"/>
        <v>-0.30353531831810887</v>
      </c>
      <c r="K37" s="220">
        <f t="shared" si="3"/>
        <v>-0.27280669821623593</v>
      </c>
    </row>
    <row r="38" spans="1:11" x14ac:dyDescent="0.2">
      <c r="A38" s="139" t="s">
        <v>26</v>
      </c>
      <c r="B38" s="187">
        <v>3274</v>
      </c>
      <c r="C38" s="42">
        <v>2957</v>
      </c>
      <c r="D38" s="188">
        <v>3483</v>
      </c>
      <c r="E38" s="219">
        <f t="shared" si="0"/>
        <v>0.10720324653364899</v>
      </c>
      <c r="F38" s="220">
        <f t="shared" si="1"/>
        <v>-6.0005742176284849E-2</v>
      </c>
      <c r="G38" s="185">
        <f>B38+'9'!G38</f>
        <v>20904</v>
      </c>
      <c r="H38" s="42">
        <f>C38+[2]ספטמבר!G38</f>
        <v>21722</v>
      </c>
      <c r="I38" s="188">
        <v>20371</v>
      </c>
      <c r="J38" s="219">
        <f t="shared" si="2"/>
        <v>-3.7657674247306927E-2</v>
      </c>
      <c r="K38" s="220">
        <f t="shared" si="3"/>
        <v>2.616464582003819E-2</v>
      </c>
    </row>
    <row r="39" spans="1:11" x14ac:dyDescent="0.2">
      <c r="A39" s="139" t="s">
        <v>27</v>
      </c>
      <c r="B39" s="187">
        <v>2352</v>
      </c>
      <c r="C39" s="42">
        <v>2413</v>
      </c>
      <c r="D39" s="188">
        <v>2607</v>
      </c>
      <c r="E39" s="219">
        <f t="shared" si="0"/>
        <v>-2.5279734769995899E-2</v>
      </c>
      <c r="F39" s="220">
        <f t="shared" si="1"/>
        <v>-9.7813578826237091E-2</v>
      </c>
      <c r="G39" s="185">
        <f>B39+'9'!G39</f>
        <v>12441</v>
      </c>
      <c r="H39" s="42">
        <f>C39+[2]ספטמבר!G39</f>
        <v>13254</v>
      </c>
      <c r="I39" s="188">
        <v>14203</v>
      </c>
      <c r="J39" s="219">
        <f t="shared" si="2"/>
        <v>-6.1339972838388435E-2</v>
      </c>
      <c r="K39" s="220">
        <f t="shared" si="3"/>
        <v>-0.12405829754277264</v>
      </c>
    </row>
    <row r="40" spans="1:11" x14ac:dyDescent="0.2">
      <c r="A40" s="139" t="s">
        <v>28</v>
      </c>
      <c r="B40" s="187">
        <v>2593</v>
      </c>
      <c r="C40" s="42">
        <v>2462</v>
      </c>
      <c r="D40" s="188">
        <v>2573</v>
      </c>
      <c r="E40" s="219">
        <f t="shared" si="0"/>
        <v>5.3208773354995964E-2</v>
      </c>
      <c r="F40" s="220">
        <f t="shared" si="1"/>
        <v>7.7730275942480276E-3</v>
      </c>
      <c r="G40" s="185">
        <f>B40+'9'!G40</f>
        <v>17071</v>
      </c>
      <c r="H40" s="42">
        <f>C40+[2]ספטמבר!G40</f>
        <v>20324</v>
      </c>
      <c r="I40" s="188">
        <v>16091.000000000002</v>
      </c>
      <c r="J40" s="219">
        <f t="shared" si="2"/>
        <v>-0.16005707537886238</v>
      </c>
      <c r="K40" s="220">
        <f t="shared" si="3"/>
        <v>6.0903610714063694E-2</v>
      </c>
    </row>
    <row r="41" spans="1:11" x14ac:dyDescent="0.2">
      <c r="A41" s="139" t="s">
        <v>29</v>
      </c>
      <c r="B41" s="187">
        <v>17477</v>
      </c>
      <c r="C41" s="42">
        <v>18576</v>
      </c>
      <c r="D41" s="188">
        <v>19326</v>
      </c>
      <c r="E41" s="219">
        <f t="shared" si="0"/>
        <v>-5.9162360034453076E-2</v>
      </c>
      <c r="F41" s="220">
        <f t="shared" si="1"/>
        <v>-9.5674221256338621E-2</v>
      </c>
      <c r="G41" s="185">
        <f>B41+'9'!G41</f>
        <v>149654</v>
      </c>
      <c r="H41" s="42">
        <f>C41+[2]ספטמבר!G41</f>
        <v>141496</v>
      </c>
      <c r="I41" s="188">
        <v>149168</v>
      </c>
      <c r="J41" s="219">
        <f t="shared" si="2"/>
        <v>5.7655340080285056E-2</v>
      </c>
      <c r="K41" s="220">
        <f t="shared" si="3"/>
        <v>3.2580714362329122E-3</v>
      </c>
    </row>
    <row r="42" spans="1:11" x14ac:dyDescent="0.2">
      <c r="A42" s="139" t="s">
        <v>30</v>
      </c>
      <c r="B42" s="187">
        <v>1040</v>
      </c>
      <c r="C42" s="42">
        <v>1033</v>
      </c>
      <c r="D42" s="188">
        <v>1418</v>
      </c>
      <c r="E42" s="219">
        <f t="shared" si="0"/>
        <v>6.7763794772506269E-3</v>
      </c>
      <c r="F42" s="220">
        <f t="shared" si="1"/>
        <v>-0.2665726375176305</v>
      </c>
      <c r="G42" s="185">
        <f>B42+'9'!G42</f>
        <v>6933</v>
      </c>
      <c r="H42" s="42">
        <f>C42+[2]ספטמבר!G42</f>
        <v>6963</v>
      </c>
      <c r="I42" s="188">
        <v>6891</v>
      </c>
      <c r="J42" s="219">
        <f t="shared" si="2"/>
        <v>-4.3084877208100503E-3</v>
      </c>
      <c r="K42" s="220">
        <f t="shared" si="3"/>
        <v>6.0949063996518227E-3</v>
      </c>
    </row>
    <row r="43" spans="1:11" x14ac:dyDescent="0.2">
      <c r="A43" s="139" t="s">
        <v>31</v>
      </c>
      <c r="B43" s="187">
        <v>5354</v>
      </c>
      <c r="C43" s="42">
        <v>4819</v>
      </c>
      <c r="D43" s="188">
        <v>6337</v>
      </c>
      <c r="E43" s="219">
        <f t="shared" si="0"/>
        <v>0.11101888358580614</v>
      </c>
      <c r="F43" s="220">
        <f t="shared" si="1"/>
        <v>-0.15512071958339912</v>
      </c>
      <c r="G43" s="185">
        <f>B43+'9'!G43</f>
        <v>41121</v>
      </c>
      <c r="H43" s="42">
        <f>C43+[2]ספטמבר!G43</f>
        <v>44279</v>
      </c>
      <c r="I43" s="188">
        <v>44405</v>
      </c>
      <c r="J43" s="219">
        <f t="shared" si="2"/>
        <v>-7.1320490525982994E-2</v>
      </c>
      <c r="K43" s="220">
        <f t="shared" si="3"/>
        <v>-7.3955635626618665E-2</v>
      </c>
    </row>
    <row r="44" spans="1:11" x14ac:dyDescent="0.2">
      <c r="A44" s="139" t="s">
        <v>32</v>
      </c>
      <c r="B44" s="187">
        <v>2734</v>
      </c>
      <c r="C44" s="42">
        <v>3565</v>
      </c>
      <c r="D44" s="188">
        <v>3519</v>
      </c>
      <c r="E44" s="219">
        <f t="shared" si="0"/>
        <v>-0.2330995792426368</v>
      </c>
      <c r="F44" s="220">
        <f t="shared" si="1"/>
        <v>-0.22307473714123327</v>
      </c>
      <c r="G44" s="185">
        <f>B44+'9'!G44</f>
        <v>27551</v>
      </c>
      <c r="H44" s="42">
        <f>C44+[2]ספטמבר!G44</f>
        <v>27890</v>
      </c>
      <c r="I44" s="188">
        <v>27421</v>
      </c>
      <c r="J44" s="219">
        <f t="shared" si="2"/>
        <v>-1.2154894227321633E-2</v>
      </c>
      <c r="K44" s="220">
        <f t="shared" si="3"/>
        <v>4.7408920170672886E-3</v>
      </c>
    </row>
    <row r="45" spans="1:11" x14ac:dyDescent="0.2">
      <c r="A45" s="140" t="s">
        <v>33</v>
      </c>
      <c r="B45" s="187">
        <v>27571</v>
      </c>
      <c r="C45" s="42">
        <v>28804</v>
      </c>
      <c r="D45" s="188">
        <v>30576</v>
      </c>
      <c r="E45" s="219">
        <f t="shared" si="0"/>
        <v>-4.2806554645188122E-2</v>
      </c>
      <c r="F45" s="220">
        <f t="shared" si="1"/>
        <v>-9.827969649398216E-2</v>
      </c>
      <c r="G45" s="185">
        <f>B45+'9'!G45</f>
        <v>255642</v>
      </c>
      <c r="H45" s="42">
        <f>C45+[2]ספטמבר!G45</f>
        <v>248056</v>
      </c>
      <c r="I45" s="188">
        <v>247757</v>
      </c>
      <c r="J45" s="219">
        <f t="shared" si="2"/>
        <v>3.0581804108749555E-2</v>
      </c>
      <c r="K45" s="220">
        <f t="shared" si="3"/>
        <v>3.1825538733517122E-2</v>
      </c>
    </row>
    <row r="46" spans="1:11" x14ac:dyDescent="0.2">
      <c r="A46" s="140" t="s">
        <v>34</v>
      </c>
      <c r="B46" s="187">
        <v>6938</v>
      </c>
      <c r="C46" s="42">
        <v>7872</v>
      </c>
      <c r="D46" s="188">
        <v>13262</v>
      </c>
      <c r="E46" s="219">
        <f t="shared" si="0"/>
        <v>-0.11864837398373984</v>
      </c>
      <c r="F46" s="220">
        <f t="shared" si="1"/>
        <v>-0.47685115367214603</v>
      </c>
      <c r="G46" s="185">
        <f>B46+'9'!G46</f>
        <v>72373</v>
      </c>
      <c r="H46" s="42">
        <f>C46+[2]ספטמבר!G46</f>
        <v>94232</v>
      </c>
      <c r="I46" s="188">
        <v>104727</v>
      </c>
      <c r="J46" s="219">
        <f t="shared" si="2"/>
        <v>-0.23197003141183459</v>
      </c>
      <c r="K46" s="220">
        <f t="shared" si="3"/>
        <v>-0.30893656841120243</v>
      </c>
    </row>
    <row r="47" spans="1:11" x14ac:dyDescent="0.2">
      <c r="A47" s="139" t="s">
        <v>35</v>
      </c>
      <c r="B47" s="187">
        <v>4501</v>
      </c>
      <c r="C47" s="42">
        <v>4607</v>
      </c>
      <c r="D47" s="188">
        <v>5397</v>
      </c>
      <c r="E47" s="219">
        <f t="shared" si="0"/>
        <v>-2.3008465378771437E-2</v>
      </c>
      <c r="F47" s="220">
        <f t="shared" si="1"/>
        <v>-0.16601815823605703</v>
      </c>
      <c r="G47" s="185">
        <f>B47+'9'!G47</f>
        <v>33139</v>
      </c>
      <c r="H47" s="42">
        <f>C47+[2]ספטמבר!G47</f>
        <v>32748</v>
      </c>
      <c r="I47" s="188">
        <v>32447.000000000004</v>
      </c>
      <c r="J47" s="219">
        <f t="shared" si="2"/>
        <v>1.1939660437278565E-2</v>
      </c>
      <c r="K47" s="220">
        <f t="shared" si="3"/>
        <v>2.1327087249976673E-2</v>
      </c>
    </row>
    <row r="48" spans="1:11" x14ac:dyDescent="0.2">
      <c r="A48" s="139" t="s">
        <v>36</v>
      </c>
      <c r="B48" s="187">
        <v>22632</v>
      </c>
      <c r="C48" s="42">
        <v>17768</v>
      </c>
      <c r="D48" s="188">
        <v>23956</v>
      </c>
      <c r="E48" s="219">
        <f t="shared" si="0"/>
        <v>0.27375056280954535</v>
      </c>
      <c r="F48" s="220">
        <f t="shared" si="1"/>
        <v>-5.5267991317415222E-2</v>
      </c>
      <c r="G48" s="185">
        <f>B48+'9'!G48</f>
        <v>136837</v>
      </c>
      <c r="H48" s="42">
        <f>C48+[2]ספטמבר!G48</f>
        <v>143051</v>
      </c>
      <c r="I48" s="188">
        <v>134069</v>
      </c>
      <c r="J48" s="219">
        <f t="shared" si="2"/>
        <v>-4.3439053204801126E-2</v>
      </c>
      <c r="K48" s="220">
        <f t="shared" si="3"/>
        <v>2.0646085224772293E-2</v>
      </c>
    </row>
    <row r="49" spans="1:11" x14ac:dyDescent="0.2">
      <c r="A49" s="139" t="s">
        <v>37</v>
      </c>
      <c r="B49" s="187">
        <v>2041</v>
      </c>
      <c r="C49" s="42">
        <v>1821</v>
      </c>
      <c r="D49" s="188">
        <v>2546</v>
      </c>
      <c r="E49" s="219">
        <f t="shared" si="0"/>
        <v>0.12081274025260846</v>
      </c>
      <c r="F49" s="220">
        <f t="shared" si="1"/>
        <v>-0.19835035349567953</v>
      </c>
      <c r="G49" s="185">
        <f>B49+'9'!G49</f>
        <v>19410</v>
      </c>
      <c r="H49" s="42">
        <f>C49+[2]ספטמבר!G49</f>
        <v>24360</v>
      </c>
      <c r="I49" s="188">
        <v>22329</v>
      </c>
      <c r="J49" s="219">
        <f t="shared" si="2"/>
        <v>-0.20320197044334976</v>
      </c>
      <c r="K49" s="220">
        <f t="shared" si="3"/>
        <v>-0.13072685744995294</v>
      </c>
    </row>
    <row r="50" spans="1:11" x14ac:dyDescent="0.2">
      <c r="A50" s="140" t="s">
        <v>38</v>
      </c>
      <c r="B50" s="187">
        <v>3539</v>
      </c>
      <c r="C50" s="42">
        <v>2385</v>
      </c>
      <c r="D50" s="188">
        <v>5205</v>
      </c>
      <c r="E50" s="219">
        <f t="shared" si="0"/>
        <v>0.48385744234800843</v>
      </c>
      <c r="F50" s="220">
        <f t="shared" si="1"/>
        <v>-0.32007684918347745</v>
      </c>
      <c r="G50" s="185">
        <f>B50+'9'!G50</f>
        <v>36223</v>
      </c>
      <c r="H50" s="42">
        <f>C50+[2]ספטמבר!G50</f>
        <v>39387</v>
      </c>
      <c r="I50" s="188">
        <v>39682</v>
      </c>
      <c r="J50" s="219">
        <f t="shared" si="2"/>
        <v>-8.0331073704521749E-2</v>
      </c>
      <c r="K50" s="220">
        <f t="shared" si="3"/>
        <v>-8.7167985484602584E-2</v>
      </c>
    </row>
    <row r="51" spans="1:11" x14ac:dyDescent="0.2">
      <c r="A51" s="139" t="s">
        <v>39</v>
      </c>
      <c r="B51" s="187">
        <v>711</v>
      </c>
      <c r="C51" s="42">
        <v>366</v>
      </c>
      <c r="D51" s="188">
        <v>980</v>
      </c>
      <c r="E51" s="219">
        <f t="shared" si="0"/>
        <v>0.94262295081967218</v>
      </c>
      <c r="F51" s="220">
        <f t="shared" si="1"/>
        <v>-0.27448979591836731</v>
      </c>
      <c r="G51" s="185">
        <f>B51+'9'!G51</f>
        <v>7087</v>
      </c>
      <c r="H51" s="42">
        <f>C51+[2]ספטמבר!G51</f>
        <v>6557</v>
      </c>
      <c r="I51" s="188">
        <v>7746</v>
      </c>
      <c r="J51" s="219">
        <f t="shared" si="2"/>
        <v>8.0829647704742991E-2</v>
      </c>
      <c r="K51" s="220">
        <f t="shared" si="3"/>
        <v>-8.5076168344952241E-2</v>
      </c>
    </row>
    <row r="52" spans="1:11" x14ac:dyDescent="0.2">
      <c r="A52" s="139"/>
      <c r="B52" s="187"/>
      <c r="C52" s="42"/>
      <c r="D52" s="188"/>
      <c r="E52" s="219"/>
      <c r="F52" s="220"/>
      <c r="G52" s="185"/>
      <c r="H52" s="42"/>
      <c r="I52" s="188"/>
      <c r="J52" s="219"/>
      <c r="K52" s="220"/>
    </row>
    <row r="53" spans="1:11" x14ac:dyDescent="0.2">
      <c r="A53" s="139" t="s">
        <v>40</v>
      </c>
      <c r="B53" s="187">
        <f>SUM(B54:B60)</f>
        <v>49460</v>
      </c>
      <c r="C53" s="42">
        <f>SUM(C54:C60)</f>
        <v>54555</v>
      </c>
      <c r="D53" s="188">
        <v>70583</v>
      </c>
      <c r="E53" s="219">
        <f t="shared" si="0"/>
        <v>-9.3391989735129632E-2</v>
      </c>
      <c r="F53" s="220">
        <f t="shared" si="1"/>
        <v>-0.29926469546491363</v>
      </c>
      <c r="G53" s="185">
        <f>B53+'9'!G53</f>
        <v>386682</v>
      </c>
      <c r="H53" s="42">
        <f>C53+[2]ספטמבר!G53</f>
        <v>478052</v>
      </c>
      <c r="I53" s="188">
        <v>452962</v>
      </c>
      <c r="J53" s="219">
        <f t="shared" si="2"/>
        <v>-0.19112983524804827</v>
      </c>
      <c r="K53" s="220">
        <f t="shared" si="3"/>
        <v>-0.14632574034908008</v>
      </c>
    </row>
    <row r="54" spans="1:11" x14ac:dyDescent="0.2">
      <c r="A54" s="139" t="s">
        <v>41</v>
      </c>
      <c r="B54" s="187">
        <v>32898</v>
      </c>
      <c r="C54" s="42">
        <v>40964</v>
      </c>
      <c r="D54" s="188">
        <v>52765</v>
      </c>
      <c r="E54" s="219">
        <f t="shared" si="0"/>
        <v>-0.19690459916023828</v>
      </c>
      <c r="F54" s="220">
        <f t="shared" si="1"/>
        <v>-0.37651852553776177</v>
      </c>
      <c r="G54" s="185">
        <f>B54+'9'!G54</f>
        <v>258422</v>
      </c>
      <c r="H54" s="42">
        <f>C54+[2]ספטמבר!G54</f>
        <v>356346</v>
      </c>
      <c r="I54" s="188">
        <v>332386</v>
      </c>
      <c r="J54" s="219">
        <f t="shared" si="2"/>
        <v>-0.27480033450635055</v>
      </c>
      <c r="K54" s="220">
        <f t="shared" si="3"/>
        <v>-0.22252441438568415</v>
      </c>
    </row>
    <row r="55" spans="1:11" x14ac:dyDescent="0.2">
      <c r="A55" s="139" t="s">
        <v>42</v>
      </c>
      <c r="B55" s="187">
        <v>12527</v>
      </c>
      <c r="C55" s="42">
        <v>10354</v>
      </c>
      <c r="D55" s="188">
        <v>13480</v>
      </c>
      <c r="E55" s="219">
        <f t="shared" si="0"/>
        <v>0.20987058141780945</v>
      </c>
      <c r="F55" s="220">
        <f t="shared" si="1"/>
        <v>-7.0697329376854579E-2</v>
      </c>
      <c r="G55" s="185">
        <f>B55+'9'!G55</f>
        <v>96887</v>
      </c>
      <c r="H55" s="42">
        <f>C55+[2]ספטמבר!G55</f>
        <v>93683</v>
      </c>
      <c r="I55" s="188">
        <v>91815</v>
      </c>
      <c r="J55" s="219">
        <f t="shared" si="2"/>
        <v>3.420044191582261E-2</v>
      </c>
      <c r="K55" s="220">
        <f t="shared" si="3"/>
        <v>5.5241518270435108E-2</v>
      </c>
    </row>
    <row r="56" spans="1:11" x14ac:dyDescent="0.2">
      <c r="A56" s="139" t="s">
        <v>43</v>
      </c>
      <c r="B56" s="187">
        <v>1834</v>
      </c>
      <c r="C56" s="42">
        <v>1772</v>
      </c>
      <c r="D56" s="188">
        <v>2282</v>
      </c>
      <c r="E56" s="219">
        <f t="shared" si="0"/>
        <v>3.4988713318284459E-2</v>
      </c>
      <c r="F56" s="220">
        <f t="shared" si="1"/>
        <v>-0.19631901840490795</v>
      </c>
      <c r="G56" s="185">
        <f>B56+'9'!G56</f>
        <v>13790</v>
      </c>
      <c r="H56" s="42">
        <f>C56+[2]ספטמבר!G56</f>
        <v>14228</v>
      </c>
      <c r="I56" s="188">
        <v>13236</v>
      </c>
      <c r="J56" s="219">
        <f t="shared" si="2"/>
        <v>-3.0784368850154675E-2</v>
      </c>
      <c r="K56" s="220">
        <f t="shared" si="3"/>
        <v>4.1855545482018641E-2</v>
      </c>
    </row>
    <row r="57" spans="1:11" x14ac:dyDescent="0.2">
      <c r="A57" s="139" t="s">
        <v>44</v>
      </c>
      <c r="B57" s="187">
        <v>762</v>
      </c>
      <c r="C57" s="42">
        <v>414</v>
      </c>
      <c r="D57" s="188">
        <v>429</v>
      </c>
      <c r="E57" s="219">
        <f t="shared" si="0"/>
        <v>0.84057971014492749</v>
      </c>
      <c r="F57" s="220">
        <f t="shared" si="1"/>
        <v>0.77622377622377625</v>
      </c>
      <c r="G57" s="185">
        <f>B57+'9'!G57</f>
        <v>6506</v>
      </c>
      <c r="H57" s="42">
        <f>C57+[2]ספטמבר!G57</f>
        <v>3037</v>
      </c>
      <c r="I57" s="188">
        <v>3005</v>
      </c>
      <c r="J57" s="219">
        <f t="shared" si="2"/>
        <v>1.1422456371419165</v>
      </c>
      <c r="K57" s="220">
        <f t="shared" si="3"/>
        <v>1.1650582362728787</v>
      </c>
    </row>
    <row r="58" spans="1:11" x14ac:dyDescent="0.2">
      <c r="A58" s="139" t="s">
        <v>46</v>
      </c>
      <c r="B58" s="187">
        <v>423</v>
      </c>
      <c r="C58" s="42">
        <v>269</v>
      </c>
      <c r="D58" s="188">
        <v>386</v>
      </c>
      <c r="E58" s="219">
        <f t="shared" si="0"/>
        <v>0.57249070631970267</v>
      </c>
      <c r="F58" s="220">
        <f t="shared" si="1"/>
        <v>9.5854922279792643E-2</v>
      </c>
      <c r="G58" s="185">
        <f>B58+'9'!G58</f>
        <v>3160</v>
      </c>
      <c r="H58" s="42">
        <f>C58+[2]ספטמבר!G58</f>
        <v>2772</v>
      </c>
      <c r="I58" s="188">
        <v>2927</v>
      </c>
      <c r="J58" s="219">
        <f t="shared" si="2"/>
        <v>0.13997113997114008</v>
      </c>
      <c r="K58" s="220">
        <f t="shared" si="3"/>
        <v>7.960368978476251E-2</v>
      </c>
    </row>
    <row r="59" spans="1:11" x14ac:dyDescent="0.2">
      <c r="A59" s="139" t="s">
        <v>114</v>
      </c>
      <c r="B59" s="187">
        <v>876</v>
      </c>
      <c r="C59" s="42">
        <v>620</v>
      </c>
      <c r="D59" s="188">
        <v>1074</v>
      </c>
      <c r="E59" s="219">
        <f t="shared" si="0"/>
        <v>0.41290322580645156</v>
      </c>
      <c r="F59" s="220">
        <f t="shared" si="1"/>
        <v>-0.18435754189944131</v>
      </c>
      <c r="G59" s="185">
        <f>B59+'9'!G59</f>
        <v>6884</v>
      </c>
      <c r="H59" s="42">
        <f>C59+[2]ספטמבר!G59</f>
        <v>6790</v>
      </c>
      <c r="I59" s="188">
        <v>8183.9999999999991</v>
      </c>
      <c r="J59" s="219">
        <f t="shared" si="2"/>
        <v>1.3843888070692145E-2</v>
      </c>
      <c r="K59" s="220">
        <f t="shared" si="3"/>
        <v>-0.15884652981427161</v>
      </c>
    </row>
    <row r="60" spans="1:11" x14ac:dyDescent="0.2">
      <c r="A60" s="139" t="s">
        <v>49</v>
      </c>
      <c r="B60" s="187">
        <v>140</v>
      </c>
      <c r="C60" s="42">
        <v>162</v>
      </c>
      <c r="D60" s="188">
        <v>167</v>
      </c>
      <c r="E60" s="219">
        <f t="shared" si="0"/>
        <v>-0.13580246913580252</v>
      </c>
      <c r="F60" s="220">
        <f t="shared" si="1"/>
        <v>-0.16167664670658688</v>
      </c>
      <c r="G60" s="185">
        <f>B60+'9'!G60</f>
        <v>1033</v>
      </c>
      <c r="H60" s="42">
        <f>C60+[2]ספטמבר!G60</f>
        <v>1196</v>
      </c>
      <c r="I60" s="188">
        <v>1409</v>
      </c>
      <c r="J60" s="219">
        <f t="shared" si="2"/>
        <v>-0.13628762541806017</v>
      </c>
      <c r="K60" s="220">
        <f t="shared" si="3"/>
        <v>-0.2668559261887864</v>
      </c>
    </row>
    <row r="61" spans="1:11" x14ac:dyDescent="0.2">
      <c r="A61" s="139"/>
      <c r="B61" s="187"/>
      <c r="C61" s="42"/>
      <c r="D61" s="188"/>
      <c r="E61" s="219"/>
      <c r="F61" s="220"/>
      <c r="G61" s="185"/>
      <c r="H61" s="42"/>
      <c r="I61" s="188"/>
      <c r="J61" s="219"/>
      <c r="K61" s="220"/>
    </row>
    <row r="62" spans="1:11" x14ac:dyDescent="0.2">
      <c r="A62" s="139" t="s">
        <v>47</v>
      </c>
      <c r="B62" s="187">
        <v>1067</v>
      </c>
      <c r="C62" s="42">
        <v>680</v>
      </c>
      <c r="D62" s="188">
        <v>408</v>
      </c>
      <c r="E62" s="219">
        <f t="shared" si="0"/>
        <v>0.56911764705882351</v>
      </c>
      <c r="F62" s="220">
        <f t="shared" si="1"/>
        <v>1.6151960784313726</v>
      </c>
      <c r="G62" s="185">
        <f>B62+'9'!G62</f>
        <v>8219</v>
      </c>
      <c r="H62" s="42">
        <f>C62+[2]ספטמבר!G62</f>
        <v>7154</v>
      </c>
      <c r="I62" s="188">
        <v>3544</v>
      </c>
      <c r="J62" s="219">
        <f t="shared" si="2"/>
        <v>0.14886776628459608</v>
      </c>
      <c r="K62" s="220">
        <f t="shared" si="3"/>
        <v>1.3191309255079009</v>
      </c>
    </row>
    <row r="63" spans="1:11" x14ac:dyDescent="0.2">
      <c r="A63" s="139" t="s">
        <v>48</v>
      </c>
      <c r="B63" s="187">
        <v>462</v>
      </c>
      <c r="C63" s="42">
        <v>343</v>
      </c>
      <c r="D63" s="188">
        <v>492</v>
      </c>
      <c r="E63" s="219">
        <f t="shared" si="0"/>
        <v>0.34693877551020402</v>
      </c>
      <c r="F63" s="220">
        <f t="shared" si="1"/>
        <v>-6.0975609756097615E-2</v>
      </c>
      <c r="G63" s="185">
        <f>B63+'9'!G63</f>
        <v>2304</v>
      </c>
      <c r="H63" s="42">
        <f>C63+[2]ספטמבר!G63</f>
        <v>2967</v>
      </c>
      <c r="I63" s="188">
        <v>2070</v>
      </c>
      <c r="J63" s="219">
        <f t="shared" si="2"/>
        <v>-0.22345803842264911</v>
      </c>
      <c r="K63" s="220">
        <f t="shared" si="3"/>
        <v>0.11304347826086958</v>
      </c>
    </row>
    <row r="64" spans="1:11" x14ac:dyDescent="0.2">
      <c r="A64" s="139" t="s">
        <v>45</v>
      </c>
      <c r="B64" s="187">
        <v>1288</v>
      </c>
      <c r="C64" s="42">
        <v>938</v>
      </c>
      <c r="D64" s="188">
        <v>888</v>
      </c>
      <c r="E64" s="219">
        <f t="shared" si="0"/>
        <v>0.37313432835820892</v>
      </c>
      <c r="F64" s="220">
        <f t="shared" si="1"/>
        <v>0.45045045045045051</v>
      </c>
      <c r="G64" s="185">
        <f>B64+'9'!G64</f>
        <v>7092</v>
      </c>
      <c r="H64" s="42">
        <f>C64+[2]ספטמבר!G64</f>
        <v>8524</v>
      </c>
      <c r="I64" s="188">
        <v>4173</v>
      </c>
      <c r="J64" s="219">
        <f t="shared" si="2"/>
        <v>-0.16799624589394646</v>
      </c>
      <c r="K64" s="220">
        <f t="shared" si="3"/>
        <v>0.6994967649173256</v>
      </c>
    </row>
    <row r="65" spans="1:11" x14ac:dyDescent="0.2">
      <c r="A65" s="139" t="s">
        <v>50</v>
      </c>
      <c r="B65" s="187">
        <v>901</v>
      </c>
      <c r="C65" s="42">
        <v>730</v>
      </c>
      <c r="D65" s="188">
        <v>909</v>
      </c>
      <c r="E65" s="219">
        <f t="shared" si="0"/>
        <v>0.23424657534246585</v>
      </c>
      <c r="F65" s="220">
        <f t="shared" si="1"/>
        <v>-8.8008800880088334E-3</v>
      </c>
      <c r="G65" s="185">
        <f>B65+'9'!G65</f>
        <v>4429</v>
      </c>
      <c r="H65" s="42">
        <f>C65+[2]ספטמבר!G65</f>
        <v>4403</v>
      </c>
      <c r="I65" s="188">
        <v>4146</v>
      </c>
      <c r="J65" s="219">
        <f t="shared" si="2"/>
        <v>5.9050647285940894E-3</v>
      </c>
      <c r="K65" s="220">
        <f t="shared" si="3"/>
        <v>6.8258562469850403E-2</v>
      </c>
    </row>
    <row r="66" spans="1:11" x14ac:dyDescent="0.2">
      <c r="A66" s="139"/>
      <c r="B66" s="187"/>
      <c r="C66" s="42"/>
      <c r="D66" s="188"/>
      <c r="E66" s="219"/>
      <c r="F66" s="220"/>
      <c r="G66" s="185"/>
      <c r="H66" s="42"/>
      <c r="I66" s="188"/>
      <c r="J66" s="219"/>
      <c r="K66" s="220"/>
    </row>
    <row r="67" spans="1:11" x14ac:dyDescent="0.2">
      <c r="A67" s="139" t="s">
        <v>51</v>
      </c>
      <c r="B67" s="187">
        <v>5798</v>
      </c>
      <c r="C67" s="42">
        <v>4476</v>
      </c>
      <c r="D67" s="188">
        <v>7143</v>
      </c>
      <c r="E67" s="219">
        <f t="shared" si="0"/>
        <v>0.29535299374441459</v>
      </c>
      <c r="F67" s="220">
        <f t="shared" si="1"/>
        <v>-0.18829623407531848</v>
      </c>
      <c r="G67" s="185">
        <f>B67+'9'!G67</f>
        <v>50107</v>
      </c>
      <c r="H67" s="42">
        <f>C67+[2]ספטמבר!G67</f>
        <v>55800</v>
      </c>
      <c r="I67" s="188">
        <v>56740</v>
      </c>
      <c r="J67" s="219">
        <f t="shared" si="2"/>
        <v>-0.10202508960573475</v>
      </c>
      <c r="K67" s="220">
        <f t="shared" si="3"/>
        <v>-0.11690165667959107</v>
      </c>
    </row>
    <row r="68" spans="1:11" x14ac:dyDescent="0.2">
      <c r="A68" s="139" t="s">
        <v>52</v>
      </c>
      <c r="B68" s="187">
        <v>1942</v>
      </c>
      <c r="C68" s="42">
        <v>1617</v>
      </c>
      <c r="D68" s="188">
        <v>2196</v>
      </c>
      <c r="E68" s="219">
        <f t="shared" si="0"/>
        <v>0.20098948670377248</v>
      </c>
      <c r="F68" s="220">
        <f t="shared" si="1"/>
        <v>-0.11566484517304187</v>
      </c>
      <c r="G68" s="185">
        <f>B68+'9'!G68</f>
        <v>13236</v>
      </c>
      <c r="H68" s="42">
        <f>C68+[2]ספטמבר!G68</f>
        <v>13924</v>
      </c>
      <c r="I68" s="188">
        <v>11801</v>
      </c>
      <c r="J68" s="219">
        <f t="shared" si="2"/>
        <v>-4.9411088767595479E-2</v>
      </c>
      <c r="K68" s="220">
        <f t="shared" si="3"/>
        <v>0.12159986441826964</v>
      </c>
    </row>
    <row r="69" spans="1:11" x14ac:dyDescent="0.2">
      <c r="A69" s="139" t="s">
        <v>105</v>
      </c>
      <c r="B69" s="187">
        <v>296</v>
      </c>
      <c r="C69" s="42">
        <v>145</v>
      </c>
      <c r="D69" s="188">
        <v>331</v>
      </c>
      <c r="E69" s="219">
        <f>B69/C69-1</f>
        <v>1.0413793103448277</v>
      </c>
      <c r="F69" s="220">
        <f t="shared" si="1"/>
        <v>-0.10574018126888218</v>
      </c>
      <c r="G69" s="185">
        <f>B69+'9'!G69</f>
        <v>2312</v>
      </c>
      <c r="H69" s="42">
        <f>C69+[2]ספטמבר!G69</f>
        <v>1874</v>
      </c>
      <c r="I69" s="188">
        <v>1769</v>
      </c>
      <c r="J69" s="219">
        <f t="shared" si="2"/>
        <v>0.23372465314834567</v>
      </c>
      <c r="K69" s="220">
        <f t="shared" si="3"/>
        <v>0.30695308083663075</v>
      </c>
    </row>
    <row r="70" spans="1:11" x14ac:dyDescent="0.2">
      <c r="A70" s="139" t="s">
        <v>53</v>
      </c>
      <c r="B70" s="187">
        <v>396</v>
      </c>
      <c r="C70" s="42">
        <v>241</v>
      </c>
      <c r="D70" s="188">
        <v>629</v>
      </c>
      <c r="E70" s="219">
        <f t="shared" ref="E70:E94" si="4">B70/C70-1</f>
        <v>0.64315352697095429</v>
      </c>
      <c r="F70" s="220">
        <f t="shared" ref="F70:F94" si="5">B70/D70-1</f>
        <v>-0.37042925278219396</v>
      </c>
      <c r="G70" s="185">
        <f>B70+'9'!G70</f>
        <v>2273</v>
      </c>
      <c r="H70" s="42">
        <f>C70+[2]ספטמבר!G70</f>
        <v>3710</v>
      </c>
      <c r="I70" s="188">
        <v>3627</v>
      </c>
      <c r="J70" s="219">
        <f t="shared" ref="J70:J96" si="6">G70/H70-1</f>
        <v>-0.38733153638814011</v>
      </c>
      <c r="K70" s="220">
        <f t="shared" ref="K70:K96" si="7">G70/I70-1</f>
        <v>-0.37331127653708296</v>
      </c>
    </row>
    <row r="71" spans="1:11" x14ac:dyDescent="0.2">
      <c r="A71" s="139" t="s">
        <v>108</v>
      </c>
      <c r="B71" s="187">
        <v>404</v>
      </c>
      <c r="C71" s="42">
        <v>392</v>
      </c>
      <c r="D71" s="188">
        <v>391</v>
      </c>
      <c r="E71" s="219">
        <f t="shared" si="4"/>
        <v>3.0612244897959107E-2</v>
      </c>
      <c r="F71" s="220">
        <f t="shared" si="5"/>
        <v>3.3248081841432242E-2</v>
      </c>
      <c r="G71" s="185">
        <f>B71+'9'!G71</f>
        <v>4076</v>
      </c>
      <c r="H71" s="42">
        <f>C71+[2]ספטמבר!G71</f>
        <v>4138</v>
      </c>
      <c r="I71" s="188">
        <v>3297</v>
      </c>
      <c r="J71" s="219">
        <f t="shared" si="6"/>
        <v>-1.4983083615273118E-2</v>
      </c>
      <c r="K71" s="220">
        <f t="shared" si="7"/>
        <v>0.23627540188049734</v>
      </c>
    </row>
    <row r="72" spans="1:11" x14ac:dyDescent="0.2">
      <c r="A72" s="139" t="s">
        <v>54</v>
      </c>
      <c r="B72" s="187">
        <v>7048</v>
      </c>
      <c r="C72" s="42">
        <v>4422</v>
      </c>
      <c r="D72" s="188">
        <v>4923</v>
      </c>
      <c r="E72" s="219">
        <f t="shared" si="4"/>
        <v>0.59384893713251929</v>
      </c>
      <c r="F72" s="220">
        <f t="shared" si="5"/>
        <v>0.43164736949014837</v>
      </c>
      <c r="G72" s="185">
        <f>B72+'9'!G72</f>
        <v>37447</v>
      </c>
      <c r="H72" s="42">
        <f>C72+[2]ספטמבר!G72</f>
        <v>37770</v>
      </c>
      <c r="I72" s="188">
        <v>29396</v>
      </c>
      <c r="J72" s="219">
        <f t="shared" si="6"/>
        <v>-8.5517606566057891E-3</v>
      </c>
      <c r="K72" s="220">
        <f t="shared" si="7"/>
        <v>0.2738808001088584</v>
      </c>
    </row>
    <row r="73" spans="1:11" x14ac:dyDescent="0.2">
      <c r="A73" s="139" t="s">
        <v>55</v>
      </c>
      <c r="B73" s="187">
        <v>1162</v>
      </c>
      <c r="C73" s="42">
        <v>768</v>
      </c>
      <c r="D73" s="188">
        <v>1118</v>
      </c>
      <c r="E73" s="219">
        <f t="shared" si="4"/>
        <v>0.51302083333333326</v>
      </c>
      <c r="F73" s="220">
        <f t="shared" si="5"/>
        <v>3.9355992844364973E-2</v>
      </c>
      <c r="G73" s="185">
        <f>B73+'9'!G73</f>
        <v>7296</v>
      </c>
      <c r="H73" s="42">
        <f>C73+[2]ספטמבר!G73</f>
        <v>6824</v>
      </c>
      <c r="I73" s="188">
        <v>5340</v>
      </c>
      <c r="J73" s="219">
        <f t="shared" si="6"/>
        <v>6.9167643610785534E-2</v>
      </c>
      <c r="K73" s="220">
        <f t="shared" si="7"/>
        <v>0.36629213483146073</v>
      </c>
    </row>
    <row r="74" spans="1:11" x14ac:dyDescent="0.2">
      <c r="A74" s="139" t="s">
        <v>56</v>
      </c>
      <c r="B74" s="187">
        <v>1928</v>
      </c>
      <c r="C74" s="42">
        <v>1815</v>
      </c>
      <c r="D74" s="188">
        <v>2128</v>
      </c>
      <c r="E74" s="219">
        <f t="shared" si="4"/>
        <v>6.2258953168043973E-2</v>
      </c>
      <c r="F74" s="220">
        <f t="shared" si="5"/>
        <v>-9.398496240601506E-2</v>
      </c>
      <c r="G74" s="185">
        <f>B74+'9'!G74</f>
        <v>12088</v>
      </c>
      <c r="H74" s="42">
        <f>C74+[2]ספטמבר!G74</f>
        <v>14786</v>
      </c>
      <c r="I74" s="188">
        <v>11789</v>
      </c>
      <c r="J74" s="219">
        <f t="shared" si="6"/>
        <v>-0.18246990396320839</v>
      </c>
      <c r="K74" s="220">
        <f t="shared" si="7"/>
        <v>2.5362626176944625E-2</v>
      </c>
    </row>
    <row r="75" spans="1:11" x14ac:dyDescent="0.2">
      <c r="A75" s="139" t="s">
        <v>57</v>
      </c>
      <c r="B75" s="187">
        <v>1136</v>
      </c>
      <c r="C75" s="42">
        <v>1133</v>
      </c>
      <c r="D75" s="188">
        <v>1265</v>
      </c>
      <c r="E75" s="219">
        <f t="shared" si="4"/>
        <v>2.6478375992939895E-3</v>
      </c>
      <c r="F75" s="220">
        <f t="shared" si="5"/>
        <v>-0.1019762845849802</v>
      </c>
      <c r="G75" s="185">
        <f>B75+'9'!G75</f>
        <v>7646</v>
      </c>
      <c r="H75" s="42">
        <f>C75+[2]ספטמבר!G75</f>
        <v>9467</v>
      </c>
      <c r="I75" s="188">
        <v>7364</v>
      </c>
      <c r="J75" s="219">
        <f t="shared" si="6"/>
        <v>-0.19235238195838178</v>
      </c>
      <c r="K75" s="220">
        <f t="shared" si="7"/>
        <v>3.8294405214557292E-2</v>
      </c>
    </row>
    <row r="76" spans="1:11" x14ac:dyDescent="0.2">
      <c r="A76" s="139" t="s">
        <v>58</v>
      </c>
      <c r="B76" s="187">
        <v>1402</v>
      </c>
      <c r="C76" s="42">
        <v>844</v>
      </c>
      <c r="D76" s="188">
        <v>1725</v>
      </c>
      <c r="E76" s="219">
        <f t="shared" si="4"/>
        <v>0.66113744075829395</v>
      </c>
      <c r="F76" s="220">
        <f t="shared" si="5"/>
        <v>-0.18724637681159417</v>
      </c>
      <c r="G76" s="185">
        <f>B76+'9'!G76</f>
        <v>13696</v>
      </c>
      <c r="H76" s="42">
        <f>C76+[2]ספטמבר!G76</f>
        <v>14503</v>
      </c>
      <c r="I76" s="188">
        <v>15432</v>
      </c>
      <c r="J76" s="219">
        <f t="shared" si="6"/>
        <v>-5.5643659932427814E-2</v>
      </c>
      <c r="K76" s="220">
        <f t="shared" si="7"/>
        <v>-0.11249351995852774</v>
      </c>
    </row>
    <row r="77" spans="1:11" x14ac:dyDescent="0.2">
      <c r="A77" s="139" t="s">
        <v>59</v>
      </c>
      <c r="B77" s="187">
        <f>281+130</f>
        <v>411</v>
      </c>
      <c r="C77" s="42">
        <v>241</v>
      </c>
      <c r="D77" s="188">
        <v>741</v>
      </c>
      <c r="E77" s="219">
        <f t="shared" si="4"/>
        <v>0.70539419087136923</v>
      </c>
      <c r="F77" s="220">
        <f t="shared" si="5"/>
        <v>-0.44534412955465585</v>
      </c>
      <c r="G77" s="185">
        <f>B77+'9'!G77</f>
        <v>3516</v>
      </c>
      <c r="H77" s="42">
        <f>C77+[2]ספטמבר!G77</f>
        <v>3933</v>
      </c>
      <c r="I77" s="188">
        <v>4278</v>
      </c>
      <c r="J77" s="219">
        <f t="shared" si="6"/>
        <v>-0.10602593440122043</v>
      </c>
      <c r="K77" s="220">
        <f t="shared" si="7"/>
        <v>-0.17812061711079941</v>
      </c>
    </row>
    <row r="78" spans="1:11" x14ac:dyDescent="0.2">
      <c r="A78" s="139"/>
      <c r="B78" s="187"/>
      <c r="C78" s="42"/>
      <c r="D78" s="188"/>
      <c r="E78" s="219"/>
      <c r="F78" s="220"/>
      <c r="G78" s="185"/>
      <c r="H78" s="42"/>
      <c r="I78" s="188"/>
      <c r="J78" s="219"/>
      <c r="K78" s="220"/>
    </row>
    <row r="79" spans="1:11" x14ac:dyDescent="0.2">
      <c r="A79" s="140" t="s">
        <v>60</v>
      </c>
      <c r="B79" s="187">
        <f>SUM(B80:B83)</f>
        <v>73915</v>
      </c>
      <c r="C79" s="42">
        <f>SUM(C80:C83)</f>
        <v>72308</v>
      </c>
      <c r="D79" s="188">
        <v>79760</v>
      </c>
      <c r="E79" s="219">
        <f t="shared" si="4"/>
        <v>2.2224373513304307E-2</v>
      </c>
      <c r="F79" s="220">
        <f t="shared" si="5"/>
        <v>-7.3282347041123352E-2</v>
      </c>
      <c r="G79" s="185">
        <f>B79+'9'!G79</f>
        <v>688472</v>
      </c>
      <c r="H79" s="42">
        <f>C79+[2]ספטמבר!G79</f>
        <v>675199</v>
      </c>
      <c r="I79" s="188">
        <v>671632</v>
      </c>
      <c r="J79" s="219">
        <f t="shared" si="6"/>
        <v>1.9657908261120127E-2</v>
      </c>
      <c r="K79" s="220">
        <f t="shared" si="7"/>
        <v>2.5073254401219769E-2</v>
      </c>
    </row>
    <row r="80" spans="1:11" x14ac:dyDescent="0.2">
      <c r="A80" s="140" t="s">
        <v>61</v>
      </c>
      <c r="B80" s="187">
        <v>53220</v>
      </c>
      <c r="C80" s="42">
        <v>52873</v>
      </c>
      <c r="D80" s="188">
        <v>53074</v>
      </c>
      <c r="E80" s="219">
        <f t="shared" si="4"/>
        <v>6.562895996065965E-3</v>
      </c>
      <c r="F80" s="220">
        <f t="shared" si="5"/>
        <v>2.7508761352075251E-3</v>
      </c>
      <c r="G80" s="185">
        <f>B80+'9'!G80</f>
        <v>526253</v>
      </c>
      <c r="H80" s="42">
        <f>C80+[2]ספטמבר!G80</f>
        <v>513333</v>
      </c>
      <c r="I80" s="188">
        <v>497817</v>
      </c>
      <c r="J80" s="219">
        <f t="shared" si="6"/>
        <v>2.516884751223869E-2</v>
      </c>
      <c r="K80" s="220">
        <f t="shared" si="7"/>
        <v>5.7121391997460913E-2</v>
      </c>
    </row>
    <row r="81" spans="1:12" x14ac:dyDescent="0.2">
      <c r="A81" s="140" t="s">
        <v>62</v>
      </c>
      <c r="B81" s="187">
        <v>6432</v>
      </c>
      <c r="C81" s="42">
        <v>5814</v>
      </c>
      <c r="D81" s="188">
        <v>7330</v>
      </c>
      <c r="E81" s="219">
        <f t="shared" si="4"/>
        <v>0.10629514963880293</v>
      </c>
      <c r="F81" s="220">
        <f t="shared" si="5"/>
        <v>-0.12251023192360166</v>
      </c>
      <c r="G81" s="185">
        <f>B81+'9'!G81</f>
        <v>54762</v>
      </c>
      <c r="H81" s="42">
        <f>C81+[2]ספטמבר!G81</f>
        <v>52786</v>
      </c>
      <c r="I81" s="188">
        <v>54697</v>
      </c>
      <c r="J81" s="219">
        <f t="shared" si="6"/>
        <v>3.7434168150646041E-2</v>
      </c>
      <c r="K81" s="220">
        <f t="shared" si="7"/>
        <v>1.1883649925956696E-3</v>
      </c>
    </row>
    <row r="82" spans="1:12" x14ac:dyDescent="0.2">
      <c r="A82" s="139" t="s">
        <v>63</v>
      </c>
      <c r="B82" s="187">
        <v>2999</v>
      </c>
      <c r="C82" s="42">
        <v>1820</v>
      </c>
      <c r="D82" s="188">
        <v>2994</v>
      </c>
      <c r="E82" s="219">
        <f t="shared" si="4"/>
        <v>0.64780219780219772</v>
      </c>
      <c r="F82" s="220">
        <f t="shared" si="5"/>
        <v>1.6700066800268143E-3</v>
      </c>
      <c r="G82" s="185">
        <f>B82+'9'!G82</f>
        <v>19421</v>
      </c>
      <c r="H82" s="42">
        <f>C82+[2]ספטמבר!G82</f>
        <v>17500</v>
      </c>
      <c r="I82" s="188">
        <v>17996</v>
      </c>
      <c r="J82" s="219">
        <f t="shared" si="6"/>
        <v>0.10977142857142863</v>
      </c>
      <c r="K82" s="220">
        <f t="shared" si="7"/>
        <v>7.918426316959315E-2</v>
      </c>
    </row>
    <row r="83" spans="1:12" x14ac:dyDescent="0.2">
      <c r="A83" s="140" t="s">
        <v>64</v>
      </c>
      <c r="B83" s="187">
        <v>11264</v>
      </c>
      <c r="C83" s="42">
        <v>11801</v>
      </c>
      <c r="D83" s="188">
        <v>16362</v>
      </c>
      <c r="E83" s="219">
        <f t="shared" si="4"/>
        <v>-4.5504618252690476E-2</v>
      </c>
      <c r="F83" s="220">
        <f t="shared" si="5"/>
        <v>-0.31157560200464496</v>
      </c>
      <c r="G83" s="185">
        <f>B83+'9'!G83</f>
        <v>88036</v>
      </c>
      <c r="H83" s="42">
        <f>C83+[2]ספטמבר!G83</f>
        <v>91580</v>
      </c>
      <c r="I83" s="188">
        <v>101122</v>
      </c>
      <c r="J83" s="219">
        <f t="shared" si="6"/>
        <v>-3.8698405765451027E-2</v>
      </c>
      <c r="K83" s="220">
        <f t="shared" si="7"/>
        <v>-0.1294080417713257</v>
      </c>
    </row>
    <row r="84" spans="1:12" x14ac:dyDescent="0.2">
      <c r="A84" s="139" t="s">
        <v>65</v>
      </c>
      <c r="B84" s="187">
        <v>186</v>
      </c>
      <c r="C84" s="42">
        <v>185</v>
      </c>
      <c r="D84" s="188">
        <v>278</v>
      </c>
      <c r="E84" s="219">
        <f t="shared" si="4"/>
        <v>5.4054054054053502E-3</v>
      </c>
      <c r="F84" s="220">
        <f t="shared" si="5"/>
        <v>-0.3309352517985612</v>
      </c>
      <c r="G84" s="185">
        <f>B84+'9'!G84</f>
        <v>2656</v>
      </c>
      <c r="H84" s="42">
        <f>C84+[2]ספטמבר!G84</f>
        <v>2400</v>
      </c>
      <c r="I84" s="188">
        <v>2383</v>
      </c>
      <c r="J84" s="219">
        <f t="shared" si="6"/>
        <v>0.10666666666666669</v>
      </c>
      <c r="K84" s="220">
        <f t="shared" si="7"/>
        <v>0.11456147712966858</v>
      </c>
    </row>
    <row r="85" spans="1:12" x14ac:dyDescent="0.2">
      <c r="A85" s="140" t="s">
        <v>66</v>
      </c>
      <c r="B85" s="187">
        <v>2356</v>
      </c>
      <c r="C85" s="42">
        <v>1546</v>
      </c>
      <c r="D85" s="188">
        <v>2275</v>
      </c>
      <c r="E85" s="219">
        <f t="shared" si="4"/>
        <v>0.52393272962483839</v>
      </c>
      <c r="F85" s="220">
        <f t="shared" si="5"/>
        <v>3.5604395604395656E-2</v>
      </c>
      <c r="G85" s="185">
        <f>B85+'9'!G85</f>
        <v>21218</v>
      </c>
      <c r="H85" s="42">
        <f>C85+[2]ספטמבר!G85</f>
        <v>19864</v>
      </c>
      <c r="I85" s="188">
        <v>21428</v>
      </c>
      <c r="J85" s="219">
        <f t="shared" si="6"/>
        <v>6.8163511880789285E-2</v>
      </c>
      <c r="K85" s="220">
        <f t="shared" si="7"/>
        <v>-9.8002613403024297E-3</v>
      </c>
    </row>
    <row r="86" spans="1:12" x14ac:dyDescent="0.2">
      <c r="A86" s="139" t="s">
        <v>67</v>
      </c>
      <c r="B86" s="187">
        <v>4700</v>
      </c>
      <c r="C86" s="42">
        <v>6709</v>
      </c>
      <c r="D86" s="188">
        <v>8593</v>
      </c>
      <c r="E86" s="219">
        <f t="shared" si="4"/>
        <v>-0.2994485020122224</v>
      </c>
      <c r="F86" s="220">
        <f t="shared" si="5"/>
        <v>-0.45304317467706268</v>
      </c>
      <c r="G86" s="185">
        <f>B86+'9'!G86</f>
        <v>36521</v>
      </c>
      <c r="H86" s="42">
        <f>C86+[2]ספטמבר!G86</f>
        <v>41493</v>
      </c>
      <c r="I86" s="188">
        <v>45140</v>
      </c>
      <c r="J86" s="219">
        <f t="shared" si="6"/>
        <v>-0.11982744077314245</v>
      </c>
      <c r="K86" s="220">
        <f t="shared" si="7"/>
        <v>-0.19093929995569336</v>
      </c>
    </row>
    <row r="87" spans="1:12" x14ac:dyDescent="0.2">
      <c r="A87" s="139" t="s">
        <v>68</v>
      </c>
      <c r="B87" s="187">
        <v>699</v>
      </c>
      <c r="C87" s="42">
        <v>532</v>
      </c>
      <c r="D87" s="188">
        <v>809</v>
      </c>
      <c r="E87" s="219">
        <f t="shared" si="4"/>
        <v>0.31390977443609014</v>
      </c>
      <c r="F87" s="220">
        <f t="shared" si="5"/>
        <v>-0.1359703337453646</v>
      </c>
      <c r="G87" s="185">
        <f>B87+'9'!G87</f>
        <v>4946</v>
      </c>
      <c r="H87" s="42">
        <f>C87+[2]ספטמבר!G87</f>
        <v>5025</v>
      </c>
      <c r="I87" s="188">
        <v>5175</v>
      </c>
      <c r="J87" s="219">
        <f t="shared" si="6"/>
        <v>-1.5721393034825892E-2</v>
      </c>
      <c r="K87" s="220">
        <f t="shared" si="7"/>
        <v>-4.4251207729468556E-2</v>
      </c>
    </row>
    <row r="88" spans="1:12" x14ac:dyDescent="0.2">
      <c r="A88" s="139" t="s">
        <v>69</v>
      </c>
      <c r="B88" s="187">
        <v>974</v>
      </c>
      <c r="C88" s="42">
        <v>969</v>
      </c>
      <c r="D88" s="188">
        <v>1497</v>
      </c>
      <c r="E88" s="219">
        <f t="shared" si="4"/>
        <v>5.1599587203301489E-3</v>
      </c>
      <c r="F88" s="220">
        <f t="shared" si="5"/>
        <v>-0.3493653974615899</v>
      </c>
      <c r="G88" s="185">
        <f>B88+'9'!G88</f>
        <v>6756</v>
      </c>
      <c r="H88" s="42">
        <f>C88+[2]ספטמבר!G88</f>
        <v>7166</v>
      </c>
      <c r="I88" s="188">
        <v>8955</v>
      </c>
      <c r="J88" s="219">
        <f t="shared" si="6"/>
        <v>-5.7214624616243381E-2</v>
      </c>
      <c r="K88" s="220">
        <f t="shared" si="7"/>
        <v>-0.24556113902847576</v>
      </c>
    </row>
    <row r="89" spans="1:12" x14ac:dyDescent="0.2">
      <c r="A89" s="139" t="s">
        <v>70</v>
      </c>
      <c r="B89" s="187">
        <v>97</v>
      </c>
      <c r="C89" s="42">
        <v>91</v>
      </c>
      <c r="D89" s="188">
        <v>341</v>
      </c>
      <c r="E89" s="219">
        <f t="shared" si="4"/>
        <v>6.5934065934065922E-2</v>
      </c>
      <c r="F89" s="220">
        <f t="shared" si="5"/>
        <v>-0.71554252199413493</v>
      </c>
      <c r="G89" s="185">
        <f>B89+'9'!G89</f>
        <v>1114</v>
      </c>
      <c r="H89" s="42">
        <f>C89+[2]ספטמבר!G89</f>
        <v>1641</v>
      </c>
      <c r="I89" s="188">
        <v>2665</v>
      </c>
      <c r="J89" s="219">
        <f t="shared" si="6"/>
        <v>-0.32114564290067027</v>
      </c>
      <c r="K89" s="220">
        <f t="shared" si="7"/>
        <v>-0.58198874296435266</v>
      </c>
    </row>
    <row r="90" spans="1:12" x14ac:dyDescent="0.2">
      <c r="A90" s="139"/>
      <c r="B90" s="187"/>
      <c r="C90" s="42"/>
      <c r="D90" s="188"/>
      <c r="E90" s="219"/>
      <c r="F90" s="220"/>
      <c r="G90" s="185"/>
      <c r="H90" s="42"/>
      <c r="I90" s="188"/>
      <c r="J90" s="219"/>
      <c r="K90" s="220"/>
    </row>
    <row r="91" spans="1:12" x14ac:dyDescent="0.2">
      <c r="A91" s="139" t="s">
        <v>71</v>
      </c>
      <c r="B91" s="187">
        <f>SUM(B92:B94)</f>
        <v>3057</v>
      </c>
      <c r="C91" s="42">
        <v>3089</v>
      </c>
      <c r="D91" s="188">
        <v>3710</v>
      </c>
      <c r="E91" s="219">
        <f t="shared" si="4"/>
        <v>-1.0359339592101002E-2</v>
      </c>
      <c r="F91" s="220">
        <f t="shared" si="5"/>
        <v>-0.17601078167115902</v>
      </c>
      <c r="G91" s="185">
        <f>B91+'9'!G91</f>
        <v>28450</v>
      </c>
      <c r="H91" s="42">
        <f>C91+[2]ספטמבר!G91</f>
        <v>29499</v>
      </c>
      <c r="I91" s="188">
        <v>31117</v>
      </c>
      <c r="J91" s="219">
        <f t="shared" si="6"/>
        <v>-3.5560527475507642E-2</v>
      </c>
      <c r="K91" s="220">
        <f t="shared" si="7"/>
        <v>-8.5708776553009569E-2</v>
      </c>
    </row>
    <row r="92" spans="1:12" x14ac:dyDescent="0.2">
      <c r="A92" s="139" t="s">
        <v>72</v>
      </c>
      <c r="B92" s="187">
        <v>2616</v>
      </c>
      <c r="C92" s="42">
        <v>2654</v>
      </c>
      <c r="D92" s="188">
        <v>3000</v>
      </c>
      <c r="E92" s="219">
        <f t="shared" si="4"/>
        <v>-1.4318010550113058E-2</v>
      </c>
      <c r="F92" s="220">
        <f t="shared" si="5"/>
        <v>-0.128</v>
      </c>
      <c r="G92" s="185">
        <f>B92+'9'!G92</f>
        <v>24237</v>
      </c>
      <c r="H92" s="42">
        <f>C92+[2]ספטמבר!G92</f>
        <v>25642</v>
      </c>
      <c r="I92" s="188">
        <v>27166</v>
      </c>
      <c r="J92" s="219">
        <f t="shared" si="6"/>
        <v>-5.4792917869120994E-2</v>
      </c>
      <c r="K92" s="220">
        <f t="shared" si="7"/>
        <v>-0.10781859677538097</v>
      </c>
    </row>
    <row r="93" spans="1:12" x14ac:dyDescent="0.2">
      <c r="A93" s="139" t="s">
        <v>73</v>
      </c>
      <c r="B93" s="187">
        <v>371</v>
      </c>
      <c r="C93" s="42">
        <v>347</v>
      </c>
      <c r="D93" s="188">
        <v>448</v>
      </c>
      <c r="E93" s="219">
        <f t="shared" si="4"/>
        <v>6.91642651296831E-2</v>
      </c>
      <c r="F93" s="220">
        <f t="shared" si="5"/>
        <v>-0.171875</v>
      </c>
      <c r="G93" s="185">
        <f>B93+'9'!G93</f>
        <v>3007</v>
      </c>
      <c r="H93" s="42">
        <f>C93+[2]ספטמבר!G93</f>
        <v>3135</v>
      </c>
      <c r="I93" s="188">
        <v>3108</v>
      </c>
      <c r="J93" s="219">
        <f t="shared" si="6"/>
        <v>-4.0829346092503993E-2</v>
      </c>
      <c r="K93" s="220">
        <f t="shared" si="7"/>
        <v>-3.249678249678245E-2</v>
      </c>
    </row>
    <row r="94" spans="1:12" x14ac:dyDescent="0.2">
      <c r="A94" s="139" t="s">
        <v>17</v>
      </c>
      <c r="B94" s="187">
        <v>70</v>
      </c>
      <c r="C94" s="42">
        <v>88</v>
      </c>
      <c r="D94" s="188">
        <v>262</v>
      </c>
      <c r="E94" s="219">
        <f t="shared" si="4"/>
        <v>-0.20454545454545459</v>
      </c>
      <c r="F94" s="220">
        <f t="shared" si="5"/>
        <v>-0.73282442748091603</v>
      </c>
      <c r="G94" s="185">
        <f>B94+'9'!G94</f>
        <v>1206</v>
      </c>
      <c r="H94" s="42">
        <f>C94+[2]ספטמבר!G94</f>
        <v>722</v>
      </c>
      <c r="I94" s="188">
        <v>843</v>
      </c>
      <c r="J94" s="219">
        <f t="shared" si="6"/>
        <v>0.67036011080332414</v>
      </c>
      <c r="K94" s="220">
        <f t="shared" si="7"/>
        <v>0.43060498220640575</v>
      </c>
    </row>
    <row r="95" spans="1:12" x14ac:dyDescent="0.2">
      <c r="A95" s="139"/>
      <c r="B95" s="187"/>
      <c r="C95" s="42"/>
      <c r="D95" s="188"/>
      <c r="E95" s="219"/>
      <c r="F95" s="220"/>
      <c r="G95" s="185"/>
      <c r="H95" s="42"/>
      <c r="I95" s="188"/>
      <c r="J95" s="219"/>
      <c r="K95" s="220"/>
    </row>
    <row r="96" spans="1:12" ht="13.5" thickBot="1" x14ac:dyDescent="0.25">
      <c r="A96" s="142" t="s">
        <v>74</v>
      </c>
      <c r="B96" s="189">
        <v>657</v>
      </c>
      <c r="C96" s="190">
        <v>741</v>
      </c>
      <c r="D96" s="191">
        <v>1157</v>
      </c>
      <c r="E96" s="221">
        <f>B96/C96-1</f>
        <v>-0.11336032388663964</v>
      </c>
      <c r="F96" s="222">
        <f>B96/D96-1</f>
        <v>-0.43215211754537597</v>
      </c>
      <c r="G96" s="226">
        <f>B96+'9'!G96</f>
        <v>8092</v>
      </c>
      <c r="H96" s="190">
        <f>C96+[2]ספטמבר!G96</f>
        <v>8932</v>
      </c>
      <c r="I96" s="191">
        <v>14249</v>
      </c>
      <c r="J96" s="221">
        <f t="shared" si="6"/>
        <v>-9.404388714733547E-2</v>
      </c>
      <c r="K96" s="222">
        <f t="shared" si="7"/>
        <v>-0.43210049828058106</v>
      </c>
      <c r="L96" s="117"/>
    </row>
    <row r="101" spans="3:3" x14ac:dyDescent="0.2">
      <c r="C101" s="112"/>
    </row>
  </sheetData>
  <mergeCells count="4">
    <mergeCell ref="B3:D3"/>
    <mergeCell ref="E3:F3"/>
    <mergeCell ref="G3:I3"/>
    <mergeCell ref="J3:K3"/>
  </mergeCells>
  <conditionalFormatting sqref="E5:F96">
    <cfRule type="cellIs" dxfId="11" priority="3" operator="lessThan">
      <formula>0</formula>
    </cfRule>
    <cfRule type="cellIs" dxfId="10" priority="4" operator="greaterThan">
      <formula>0</formula>
    </cfRule>
  </conditionalFormatting>
  <conditionalFormatting sqref="J5:K96">
    <cfRule type="cellIs" dxfId="9" priority="1" operator="lessThan">
      <formula>0</formula>
    </cfRule>
    <cfRule type="cellIs" dxfId="8" priority="2" operator="greaterThan">
      <formula>0</formula>
    </cfRule>
  </conditionalFormatting>
  <pageMargins left="0.7" right="0.7" top="0.75" bottom="0.75" header="0.3" footer="0.3"/>
  <pageSetup paperSize="9" scale="75" orientation="landscape" r:id="rId1"/>
  <rowBreaks count="1" manualBreakCount="1">
    <brk id="52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9"/>
  <sheetViews>
    <sheetView zoomScaleNormal="100" workbookViewId="0">
      <selection activeCell="F5" sqref="F5"/>
    </sheetView>
  </sheetViews>
  <sheetFormatPr defaultRowHeight="12.75" x14ac:dyDescent="0.2"/>
  <cols>
    <col min="1" max="1" width="25.125" style="46" customWidth="1"/>
    <col min="2" max="2" width="6.625" style="232" bestFit="1" customWidth="1"/>
    <col min="3" max="4" width="6.625" style="46" bestFit="1" customWidth="1"/>
    <col min="5" max="6" width="6.625" style="9" bestFit="1" customWidth="1"/>
    <col min="7" max="9" width="8" style="9" bestFit="1" customWidth="1"/>
    <col min="10" max="11" width="6.625" style="9" bestFit="1" customWidth="1"/>
    <col min="12" max="16384" width="9" style="9"/>
  </cols>
  <sheetData>
    <row r="1" spans="1:13" x14ac:dyDescent="0.2">
      <c r="A1" s="46" t="s">
        <v>136</v>
      </c>
    </row>
    <row r="2" spans="1:13" ht="13.5" thickBot="1" x14ac:dyDescent="0.25"/>
    <row r="3" spans="1:13" s="10" customFormat="1" ht="15" customHeight="1" thickBot="1" x14ac:dyDescent="0.25">
      <c r="A3" s="116"/>
      <c r="B3" s="257" t="s">
        <v>98</v>
      </c>
      <c r="C3" s="258"/>
      <c r="D3" s="259"/>
      <c r="E3" s="257" t="s">
        <v>76</v>
      </c>
      <c r="F3" s="259"/>
      <c r="G3" s="257" t="s">
        <v>99</v>
      </c>
      <c r="H3" s="258"/>
      <c r="I3" s="259"/>
      <c r="J3" s="257" t="s">
        <v>76</v>
      </c>
      <c r="K3" s="259"/>
    </row>
    <row r="4" spans="1:13" s="10" customFormat="1" ht="13.5" thickBot="1" x14ac:dyDescent="0.25">
      <c r="A4" s="116"/>
      <c r="B4" s="233">
        <v>2015</v>
      </c>
      <c r="C4" s="227">
        <v>2014</v>
      </c>
      <c r="D4" s="228">
        <v>2013</v>
      </c>
      <c r="E4" s="179" t="s">
        <v>133</v>
      </c>
      <c r="F4" s="181" t="s">
        <v>134</v>
      </c>
      <c r="G4" s="179">
        <v>2015</v>
      </c>
      <c r="H4" s="180">
        <v>2014</v>
      </c>
      <c r="I4" s="181">
        <v>2013</v>
      </c>
      <c r="J4" s="179" t="s">
        <v>133</v>
      </c>
      <c r="K4" s="181" t="s">
        <v>134</v>
      </c>
    </row>
    <row r="5" spans="1:13" x14ac:dyDescent="0.2">
      <c r="A5" s="116" t="s">
        <v>0</v>
      </c>
      <c r="B5" s="234">
        <f>B6+B27+B35+B79+B91+B96</f>
        <v>209123</v>
      </c>
      <c r="C5" s="184">
        <v>219167</v>
      </c>
      <c r="D5" s="186">
        <v>256529.99999999997</v>
      </c>
      <c r="E5" s="217">
        <f>B5/C5-1</f>
        <v>-4.5828067181646892E-2</v>
      </c>
      <c r="F5" s="218">
        <f>B5/D5-1</f>
        <v>-0.18480099793396476</v>
      </c>
      <c r="G5" s="184">
        <f>B5+'10'!G5</f>
        <v>2602271</v>
      </c>
      <c r="H5" s="184">
        <f>C5+[2]אוקטובר!G5</f>
        <v>2722625</v>
      </c>
      <c r="I5" s="186">
        <v>2721161</v>
      </c>
      <c r="J5" s="217">
        <f>G5/H5-1</f>
        <v>-4.4205132914007628E-2</v>
      </c>
      <c r="K5" s="218">
        <f>G5/I5-1</f>
        <v>-4.3690909872660999E-2</v>
      </c>
      <c r="M5" s="117"/>
    </row>
    <row r="6" spans="1:13" x14ac:dyDescent="0.2">
      <c r="A6" s="116" t="s">
        <v>1</v>
      </c>
      <c r="B6" s="234">
        <f>B8+B21</f>
        <v>21649</v>
      </c>
      <c r="C6" s="42">
        <f>C8+C21</f>
        <v>21804</v>
      </c>
      <c r="D6" s="188">
        <v>23909</v>
      </c>
      <c r="E6" s="219">
        <f t="shared" ref="E6:E69" si="0">B6/C6-1</f>
        <v>-7.1087873784626554E-3</v>
      </c>
      <c r="F6" s="220">
        <f t="shared" ref="F6:F69" si="1">B6/D6-1</f>
        <v>-9.4525074239826035E-2</v>
      </c>
      <c r="G6" s="184">
        <f>B6+'10'!G6</f>
        <v>226875</v>
      </c>
      <c r="H6" s="42">
        <f>C6+[2]אוקטובר!G6</f>
        <v>215338</v>
      </c>
      <c r="I6" s="188">
        <v>220139</v>
      </c>
      <c r="J6" s="219">
        <f t="shared" ref="J6:J69" si="2">G6/H6-1</f>
        <v>5.3576238285857558E-2</v>
      </c>
      <c r="K6" s="220">
        <f t="shared" ref="K6:K69" si="3">G6/I6-1</f>
        <v>3.0598848909098253E-2</v>
      </c>
      <c r="M6" s="117"/>
    </row>
    <row r="7" spans="1:13" x14ac:dyDescent="0.2">
      <c r="A7" s="116"/>
      <c r="B7" s="234"/>
      <c r="C7" s="42"/>
      <c r="D7" s="188"/>
      <c r="E7" s="219"/>
      <c r="F7" s="220"/>
      <c r="G7" s="184"/>
      <c r="H7" s="42"/>
      <c r="I7" s="188"/>
      <c r="J7" s="219"/>
      <c r="K7" s="220"/>
      <c r="M7" s="117"/>
    </row>
    <row r="8" spans="1:13" x14ac:dyDescent="0.2">
      <c r="A8" s="116" t="s">
        <v>2</v>
      </c>
      <c r="B8" s="234">
        <f>SUM(B9:B19)</f>
        <v>17235</v>
      </c>
      <c r="C8" s="42">
        <f>SUM(C9:C19)</f>
        <v>17545</v>
      </c>
      <c r="D8" s="188">
        <v>18269</v>
      </c>
      <c r="E8" s="219">
        <f t="shared" si="0"/>
        <v>-1.7668851524650919E-2</v>
      </c>
      <c r="F8" s="220">
        <f t="shared" si="1"/>
        <v>-5.6598609666648425E-2</v>
      </c>
      <c r="G8" s="184">
        <f>B8+'10'!G8</f>
        <v>164133</v>
      </c>
      <c r="H8" s="42">
        <f>C8+[2]אוקטובר!G8</f>
        <v>159936</v>
      </c>
      <c r="I8" s="188">
        <v>163907</v>
      </c>
      <c r="J8" s="219">
        <f t="shared" si="2"/>
        <v>2.6241746698679513E-2</v>
      </c>
      <c r="K8" s="220">
        <f t="shared" si="3"/>
        <v>1.3788306783724114E-3</v>
      </c>
      <c r="M8" s="117"/>
    </row>
    <row r="9" spans="1:13" x14ac:dyDescent="0.2">
      <c r="A9" s="116" t="s">
        <v>3</v>
      </c>
      <c r="B9" s="235">
        <v>3788</v>
      </c>
      <c r="C9" s="42">
        <v>3294</v>
      </c>
      <c r="D9" s="188">
        <v>3535</v>
      </c>
      <c r="E9" s="219">
        <f t="shared" si="0"/>
        <v>0.14996964177292038</v>
      </c>
      <c r="F9" s="220">
        <f t="shared" si="1"/>
        <v>7.1570014144271665E-2</v>
      </c>
      <c r="G9" s="184">
        <f>B9+'10'!G9</f>
        <v>37225</v>
      </c>
      <c r="H9" s="42">
        <f>C9+[2]אוקטובר!G9</f>
        <v>33335</v>
      </c>
      <c r="I9" s="188">
        <v>37143</v>
      </c>
      <c r="J9" s="219">
        <f t="shared" si="2"/>
        <v>0.11669416529173549</v>
      </c>
      <c r="K9" s="220">
        <f t="shared" si="3"/>
        <v>2.2076838166007473E-3</v>
      </c>
      <c r="M9" s="117"/>
    </row>
    <row r="10" spans="1:13" x14ac:dyDescent="0.2">
      <c r="A10" s="116" t="s">
        <v>4</v>
      </c>
      <c r="B10" s="235">
        <v>954</v>
      </c>
      <c r="C10" s="42">
        <v>1436</v>
      </c>
      <c r="D10" s="188">
        <v>1887</v>
      </c>
      <c r="E10" s="219">
        <f t="shared" si="0"/>
        <v>-0.33565459610027859</v>
      </c>
      <c r="F10" s="220">
        <f t="shared" si="1"/>
        <v>-0.49443561208267095</v>
      </c>
      <c r="G10" s="184">
        <f>B10+'10'!G10</f>
        <v>4092</v>
      </c>
      <c r="H10" s="42">
        <f>C10+[2]אוקטובר!G10</f>
        <v>7864</v>
      </c>
      <c r="I10" s="188">
        <v>8109.9999999999991</v>
      </c>
      <c r="J10" s="219">
        <f t="shared" si="2"/>
        <v>-0.47965412004069174</v>
      </c>
      <c r="K10" s="220">
        <f t="shared" si="3"/>
        <v>-0.49543773119605417</v>
      </c>
      <c r="M10" s="117"/>
    </row>
    <row r="11" spans="1:13" x14ac:dyDescent="0.2">
      <c r="A11" s="116" t="s">
        <v>5</v>
      </c>
      <c r="B11" s="235">
        <v>1957</v>
      </c>
      <c r="C11" s="42">
        <v>3010</v>
      </c>
      <c r="D11" s="188">
        <v>2963</v>
      </c>
      <c r="E11" s="219">
        <f t="shared" si="0"/>
        <v>-0.34983388704318941</v>
      </c>
      <c r="F11" s="220">
        <f t="shared" si="1"/>
        <v>-0.33952075599055009</v>
      </c>
      <c r="G11" s="184">
        <f>B11+'10'!G11</f>
        <v>19311</v>
      </c>
      <c r="H11" s="42">
        <f>C11+[2]אוקטובר!G11</f>
        <v>24259</v>
      </c>
      <c r="I11" s="188">
        <v>25375</v>
      </c>
      <c r="J11" s="219">
        <f>G11/H11-1</f>
        <v>-0.20396553856300759</v>
      </c>
      <c r="K11" s="220">
        <f t="shared" si="3"/>
        <v>-0.23897536945812803</v>
      </c>
      <c r="M11" s="117"/>
    </row>
    <row r="12" spans="1:13" x14ac:dyDescent="0.2">
      <c r="A12" s="116" t="s">
        <v>103</v>
      </c>
      <c r="B12" s="235">
        <v>243</v>
      </c>
      <c r="C12" s="42">
        <v>595</v>
      </c>
      <c r="D12" s="188">
        <v>293</v>
      </c>
      <c r="E12" s="219">
        <f t="shared" si="0"/>
        <v>-0.59159663865546219</v>
      </c>
      <c r="F12" s="220">
        <f t="shared" si="1"/>
        <v>-0.17064846416382251</v>
      </c>
      <c r="G12" s="184">
        <f>B12+'10'!G12</f>
        <v>3925</v>
      </c>
      <c r="H12" s="42">
        <f>C12+[2]אוקטובר!G12</f>
        <v>4982</v>
      </c>
      <c r="I12" s="188">
        <v>4243</v>
      </c>
      <c r="J12" s="219">
        <f t="shared" si="2"/>
        <v>-0.21216378964271376</v>
      </c>
      <c r="K12" s="220">
        <f t="shared" si="3"/>
        <v>-7.4946971482441671E-2</v>
      </c>
      <c r="M12" s="117"/>
    </row>
    <row r="13" spans="1:13" x14ac:dyDescent="0.2">
      <c r="A13" s="116" t="s">
        <v>6</v>
      </c>
      <c r="B13" s="235">
        <v>5157</v>
      </c>
      <c r="C13" s="42">
        <v>3955</v>
      </c>
      <c r="D13" s="188">
        <v>2741</v>
      </c>
      <c r="E13" s="219">
        <f t="shared" si="0"/>
        <v>0.30391908975979764</v>
      </c>
      <c r="F13" s="220">
        <f t="shared" si="1"/>
        <v>0.88143013498723088</v>
      </c>
      <c r="G13" s="184">
        <f>B13+'10'!G13</f>
        <v>43887</v>
      </c>
      <c r="H13" s="42">
        <f>C13+[2]אוקטובר!G13</f>
        <v>30117</v>
      </c>
      <c r="I13" s="188">
        <v>23035</v>
      </c>
      <c r="J13" s="219">
        <f t="shared" si="2"/>
        <v>0.45721685426835346</v>
      </c>
      <c r="K13" s="220">
        <f t="shared" si="3"/>
        <v>0.90523116995875852</v>
      </c>
      <c r="L13" s="117"/>
      <c r="M13" s="117"/>
    </row>
    <row r="14" spans="1:13" x14ac:dyDescent="0.2">
      <c r="A14" s="116" t="s">
        <v>7</v>
      </c>
      <c r="B14" s="234">
        <v>716</v>
      </c>
      <c r="C14" s="42">
        <v>1010.9999999999999</v>
      </c>
      <c r="D14" s="188">
        <v>1163</v>
      </c>
      <c r="E14" s="219">
        <f t="shared" si="0"/>
        <v>-0.29179030662710181</v>
      </c>
      <c r="F14" s="220">
        <f t="shared" si="1"/>
        <v>-0.38435081685296646</v>
      </c>
      <c r="G14" s="184">
        <f>B14+'10'!G14</f>
        <v>9155</v>
      </c>
      <c r="H14" s="42">
        <f>C14+[2]אוקטובר!G14</f>
        <v>11933</v>
      </c>
      <c r="I14" s="188">
        <v>11810</v>
      </c>
      <c r="J14" s="219">
        <f t="shared" si="2"/>
        <v>-0.23279979887706359</v>
      </c>
      <c r="K14" s="220">
        <f t="shared" si="3"/>
        <v>-0.224809483488569</v>
      </c>
      <c r="M14" s="117"/>
    </row>
    <row r="15" spans="1:13" x14ac:dyDescent="0.2">
      <c r="A15" s="116" t="s">
        <v>8</v>
      </c>
      <c r="B15" s="234">
        <v>265</v>
      </c>
      <c r="C15" s="42">
        <v>565</v>
      </c>
      <c r="D15" s="188">
        <v>320</v>
      </c>
      <c r="E15" s="219">
        <f t="shared" si="0"/>
        <v>-0.53097345132743357</v>
      </c>
      <c r="F15" s="220">
        <f t="shared" si="1"/>
        <v>-0.171875</v>
      </c>
      <c r="G15" s="184">
        <f>B15+'10'!G15</f>
        <v>5339</v>
      </c>
      <c r="H15" s="42">
        <f>C15+[2]אוקטובר!G15</f>
        <v>5709</v>
      </c>
      <c r="I15" s="188">
        <v>4946</v>
      </c>
      <c r="J15" s="219">
        <f t="shared" si="2"/>
        <v>-6.4809949203012751E-2</v>
      </c>
      <c r="K15" s="220">
        <f t="shared" si="3"/>
        <v>7.9458147998382467E-2</v>
      </c>
      <c r="M15" s="117"/>
    </row>
    <row r="16" spans="1:13" x14ac:dyDescent="0.2">
      <c r="A16" s="116" t="s">
        <v>9</v>
      </c>
      <c r="B16" s="234">
        <v>1239</v>
      </c>
      <c r="C16" s="42">
        <v>1194</v>
      </c>
      <c r="D16" s="188">
        <v>2317</v>
      </c>
      <c r="E16" s="219">
        <f t="shared" si="0"/>
        <v>3.7688442211055273E-2</v>
      </c>
      <c r="F16" s="220">
        <f t="shared" si="1"/>
        <v>-0.46525679758308158</v>
      </c>
      <c r="G16" s="184">
        <f>B16+'10'!G16</f>
        <v>21267</v>
      </c>
      <c r="H16" s="42">
        <f>C16+[2]אוקטובר!G16</f>
        <v>20827</v>
      </c>
      <c r="I16" s="188">
        <v>26665</v>
      </c>
      <c r="J16" s="219">
        <f t="shared" si="2"/>
        <v>2.1126422432419467E-2</v>
      </c>
      <c r="K16" s="220">
        <f>G16/I16-1</f>
        <v>-0.20243765235327205</v>
      </c>
      <c r="M16" s="117"/>
    </row>
    <row r="17" spans="1:13" x14ac:dyDescent="0.2">
      <c r="A17" s="116" t="s">
        <v>10</v>
      </c>
      <c r="B17" s="234">
        <v>1357</v>
      </c>
      <c r="C17" s="42">
        <v>1472</v>
      </c>
      <c r="D17" s="188">
        <v>1399</v>
      </c>
      <c r="E17" s="219">
        <f t="shared" si="0"/>
        <v>-7.8125E-2</v>
      </c>
      <c r="F17" s="220">
        <f t="shared" si="1"/>
        <v>-3.0021443888491817E-2</v>
      </c>
      <c r="G17" s="184">
        <f>B17+'10'!G17</f>
        <v>7305</v>
      </c>
      <c r="H17" s="42">
        <f>C17+[2]אוקטובר!G17</f>
        <v>8282</v>
      </c>
      <c r="I17" s="188">
        <v>8515</v>
      </c>
      <c r="J17" s="219">
        <f t="shared" si="2"/>
        <v>-0.11796667471625211</v>
      </c>
      <c r="K17" s="220">
        <f t="shared" si="3"/>
        <v>-0.1421021726365238</v>
      </c>
      <c r="M17" s="117"/>
    </row>
    <row r="18" spans="1:13" x14ac:dyDescent="0.2">
      <c r="A18" s="116" t="s">
        <v>11</v>
      </c>
      <c r="B18" s="234">
        <v>179</v>
      </c>
      <c r="C18" s="42">
        <v>203</v>
      </c>
      <c r="D18" s="188">
        <v>130</v>
      </c>
      <c r="E18" s="219">
        <f t="shared" si="0"/>
        <v>-0.11822660098522164</v>
      </c>
      <c r="F18" s="220">
        <f t="shared" si="1"/>
        <v>0.37692307692307692</v>
      </c>
      <c r="G18" s="184">
        <f>B18+'10'!G18</f>
        <v>2167</v>
      </c>
      <c r="H18" s="42">
        <f>C18+[2]אוקטובר!G18</f>
        <v>2944</v>
      </c>
      <c r="I18" s="188">
        <v>3517</v>
      </c>
      <c r="J18" s="219">
        <f t="shared" si="2"/>
        <v>-0.26392663043478259</v>
      </c>
      <c r="K18" s="220">
        <f t="shared" si="3"/>
        <v>-0.38384987205004262</v>
      </c>
      <c r="M18" s="117"/>
    </row>
    <row r="19" spans="1:13" x14ac:dyDescent="0.2">
      <c r="A19" s="116" t="s">
        <v>12</v>
      </c>
      <c r="B19" s="234">
        <v>1380</v>
      </c>
      <c r="C19" s="42">
        <v>810</v>
      </c>
      <c r="D19" s="188">
        <v>1521</v>
      </c>
      <c r="E19" s="219">
        <f t="shared" si="0"/>
        <v>0.70370370370370372</v>
      </c>
      <c r="F19" s="220">
        <f t="shared" si="1"/>
        <v>-9.2702169625246578E-2</v>
      </c>
      <c r="G19" s="184">
        <f>B19+'10'!G19</f>
        <v>10460</v>
      </c>
      <c r="H19" s="42">
        <f>C19+[2]אוקטובר!G19</f>
        <v>9684</v>
      </c>
      <c r="I19" s="188">
        <v>10548</v>
      </c>
      <c r="J19" s="219">
        <f t="shared" si="2"/>
        <v>8.0132176786451792E-2</v>
      </c>
      <c r="K19" s="220">
        <f t="shared" si="3"/>
        <v>-8.3428138035646082E-3</v>
      </c>
      <c r="M19" s="117"/>
    </row>
    <row r="20" spans="1:13" x14ac:dyDescent="0.2">
      <c r="A20" s="116"/>
      <c r="B20" s="234"/>
      <c r="C20" s="42"/>
      <c r="D20" s="188"/>
      <c r="E20" s="219"/>
      <c r="F20" s="220"/>
      <c r="G20" s="184"/>
      <c r="H20" s="42"/>
      <c r="I20" s="188"/>
      <c r="J20" s="219"/>
      <c r="K20" s="220"/>
      <c r="M20" s="117"/>
    </row>
    <row r="21" spans="1:13" x14ac:dyDescent="0.2">
      <c r="A21" s="116" t="s">
        <v>13</v>
      </c>
      <c r="B21" s="234">
        <f>SUM(B22:B25)</f>
        <v>4414</v>
      </c>
      <c r="C21" s="42">
        <f>SUM(C22:C25)</f>
        <v>4259</v>
      </c>
      <c r="D21" s="188">
        <v>5640</v>
      </c>
      <c r="E21" s="219">
        <f t="shared" si="0"/>
        <v>3.6393519605541158E-2</v>
      </c>
      <c r="F21" s="220">
        <f t="shared" si="1"/>
        <v>-0.21737588652482265</v>
      </c>
      <c r="G21" s="184">
        <f>B21+'10'!G21</f>
        <v>62742</v>
      </c>
      <c r="H21" s="42">
        <f>C21+[2]אוקטובר!G21</f>
        <v>55402</v>
      </c>
      <c r="I21" s="188">
        <v>56232</v>
      </c>
      <c r="J21" s="219">
        <f t="shared" si="2"/>
        <v>0.13248619183422972</v>
      </c>
      <c r="K21" s="220">
        <f t="shared" si="3"/>
        <v>0.11577037985488681</v>
      </c>
      <c r="M21" s="117"/>
    </row>
    <row r="22" spans="1:13" x14ac:dyDescent="0.2">
      <c r="A22" s="116" t="s">
        <v>14</v>
      </c>
      <c r="B22" s="234">
        <v>459</v>
      </c>
      <c r="C22" s="42">
        <v>437</v>
      </c>
      <c r="D22" s="188">
        <v>665</v>
      </c>
      <c r="E22" s="219">
        <f t="shared" si="0"/>
        <v>5.034324942791768E-2</v>
      </c>
      <c r="F22" s="220">
        <f t="shared" si="1"/>
        <v>-0.30977443609022559</v>
      </c>
      <c r="G22" s="184">
        <f>B22+'10'!G22</f>
        <v>5052</v>
      </c>
      <c r="H22" s="42">
        <f>C22+[2]אוקטובר!G22</f>
        <v>5538</v>
      </c>
      <c r="I22" s="188">
        <v>6421</v>
      </c>
      <c r="J22" s="219">
        <f t="shared" si="2"/>
        <v>-8.7757313109425805E-2</v>
      </c>
      <c r="K22" s="220">
        <f t="shared" si="3"/>
        <v>-0.21320666562840684</v>
      </c>
    </row>
    <row r="23" spans="1:13" x14ac:dyDescent="0.2">
      <c r="A23" s="116" t="s">
        <v>15</v>
      </c>
      <c r="B23" s="234">
        <v>1880</v>
      </c>
      <c r="C23" s="42">
        <v>1639</v>
      </c>
      <c r="D23" s="188">
        <v>2274</v>
      </c>
      <c r="E23" s="219">
        <f t="shared" si="0"/>
        <v>0.14704087858450277</v>
      </c>
      <c r="F23" s="220">
        <f t="shared" si="1"/>
        <v>-0.17326297273526825</v>
      </c>
      <c r="G23" s="184">
        <f>B23+'10'!G23</f>
        <v>24106</v>
      </c>
      <c r="H23" s="42">
        <f>C23+[2]אוקטובר!G23</f>
        <v>21124</v>
      </c>
      <c r="I23" s="188">
        <v>20563</v>
      </c>
      <c r="J23" s="219">
        <f t="shared" si="2"/>
        <v>0.14116644574891124</v>
      </c>
      <c r="K23" s="220">
        <f t="shared" si="3"/>
        <v>0.17229976170792205</v>
      </c>
    </row>
    <row r="24" spans="1:13" x14ac:dyDescent="0.2">
      <c r="A24" s="116" t="s">
        <v>16</v>
      </c>
      <c r="B24" s="234">
        <v>1201</v>
      </c>
      <c r="C24" s="42">
        <v>1116</v>
      </c>
      <c r="D24" s="188">
        <v>1630</v>
      </c>
      <c r="E24" s="219">
        <f t="shared" si="0"/>
        <v>7.6164874551971407E-2</v>
      </c>
      <c r="F24" s="220">
        <f t="shared" si="1"/>
        <v>-0.26319018404907979</v>
      </c>
      <c r="G24" s="184">
        <f>B24+'10'!G24</f>
        <v>20553</v>
      </c>
      <c r="H24" s="42">
        <f>C24+[2]אוקטובר!G24</f>
        <v>15972</v>
      </c>
      <c r="I24" s="188">
        <v>16689</v>
      </c>
      <c r="J24" s="219">
        <f t="shared" si="2"/>
        <v>0.28681442524417733</v>
      </c>
      <c r="K24" s="220">
        <f t="shared" si="3"/>
        <v>0.23152975013481925</v>
      </c>
    </row>
    <row r="25" spans="1:13" x14ac:dyDescent="0.2">
      <c r="A25" s="116" t="s">
        <v>17</v>
      </c>
      <c r="B25" s="234">
        <v>874</v>
      </c>
      <c r="C25" s="42">
        <v>1067</v>
      </c>
      <c r="D25" s="188">
        <v>1071</v>
      </c>
      <c r="E25" s="219">
        <f t="shared" si="0"/>
        <v>-0.18088097469540765</v>
      </c>
      <c r="F25" s="220">
        <f t="shared" si="1"/>
        <v>-0.18394024276377219</v>
      </c>
      <c r="G25" s="184">
        <f>B25+'10'!G25</f>
        <v>13031</v>
      </c>
      <c r="H25" s="42">
        <f>C25+[2]אוקטובר!G25</f>
        <v>12768</v>
      </c>
      <c r="I25" s="188">
        <v>12559</v>
      </c>
      <c r="J25" s="219">
        <f t="shared" si="2"/>
        <v>2.059837092731831E-2</v>
      </c>
      <c r="K25" s="220">
        <f t="shared" si="3"/>
        <v>3.7582610080420409E-2</v>
      </c>
    </row>
    <row r="26" spans="1:13" x14ac:dyDescent="0.2">
      <c r="A26" s="116"/>
      <c r="B26" s="234"/>
      <c r="C26" s="42"/>
      <c r="D26" s="188"/>
      <c r="E26" s="219"/>
      <c r="F26" s="220"/>
      <c r="G26" s="184"/>
      <c r="H26" s="42"/>
      <c r="I26" s="188"/>
      <c r="J26" s="219"/>
      <c r="K26" s="220"/>
    </row>
    <row r="27" spans="1:13" x14ac:dyDescent="0.2">
      <c r="A27" s="116" t="s">
        <v>18</v>
      </c>
      <c r="B27" s="234">
        <f>SUM(B28:B33)</f>
        <v>7408</v>
      </c>
      <c r="C27" s="42">
        <f>SUM(C28:C33)</f>
        <v>7851</v>
      </c>
      <c r="D27" s="188">
        <v>9948</v>
      </c>
      <c r="E27" s="219">
        <f t="shared" si="0"/>
        <v>-5.6425933002165363E-2</v>
      </c>
      <c r="F27" s="220">
        <f t="shared" si="1"/>
        <v>-0.25532770406111782</v>
      </c>
      <c r="G27" s="184">
        <f>B27+'10'!G27</f>
        <v>61114</v>
      </c>
      <c r="H27" s="42">
        <f>C27+[2]אוקטובר!G27</f>
        <v>57386</v>
      </c>
      <c r="I27" s="188">
        <v>62303</v>
      </c>
      <c r="J27" s="219">
        <f t="shared" si="2"/>
        <v>6.4963579967239449E-2</v>
      </c>
      <c r="K27" s="220">
        <f t="shared" si="3"/>
        <v>-1.9084153251047287E-2</v>
      </c>
      <c r="M27" s="117"/>
    </row>
    <row r="28" spans="1:13" x14ac:dyDescent="0.2">
      <c r="A28" s="116" t="s">
        <v>19</v>
      </c>
      <c r="B28" s="234">
        <v>987</v>
      </c>
      <c r="C28" s="42">
        <v>1107</v>
      </c>
      <c r="D28" s="188">
        <v>1129</v>
      </c>
      <c r="E28" s="219">
        <f t="shared" si="0"/>
        <v>-0.10840108401084014</v>
      </c>
      <c r="F28" s="220">
        <f t="shared" si="1"/>
        <v>-0.12577502214348979</v>
      </c>
      <c r="G28" s="184">
        <f>B28+'10'!G28</f>
        <v>17535</v>
      </c>
      <c r="H28" s="42">
        <f>C28+[2]אוקטובר!G28</f>
        <v>17513</v>
      </c>
      <c r="I28" s="188">
        <v>20915</v>
      </c>
      <c r="J28" s="219">
        <f t="shared" si="2"/>
        <v>1.25620967281459E-3</v>
      </c>
      <c r="K28" s="220">
        <f t="shared" si="3"/>
        <v>-0.16160650251016018</v>
      </c>
    </row>
    <row r="29" spans="1:13" x14ac:dyDescent="0.2">
      <c r="A29" s="116" t="s">
        <v>20</v>
      </c>
      <c r="B29" s="234">
        <v>137</v>
      </c>
      <c r="C29" s="42">
        <v>106</v>
      </c>
      <c r="D29" s="188">
        <v>85</v>
      </c>
      <c r="E29" s="219">
        <f t="shared" si="0"/>
        <v>0.29245283018867929</v>
      </c>
      <c r="F29" s="220">
        <f t="shared" si="1"/>
        <v>0.61176470588235299</v>
      </c>
      <c r="G29" s="184">
        <f>B29+'10'!G29</f>
        <v>5991</v>
      </c>
      <c r="H29" s="42">
        <f>C29+[2]אוקטובר!G29</f>
        <v>5148</v>
      </c>
      <c r="I29" s="188">
        <v>3916</v>
      </c>
      <c r="J29" s="219">
        <f t="shared" si="2"/>
        <v>0.16375291375291368</v>
      </c>
      <c r="K29" s="220">
        <f t="shared" si="3"/>
        <v>0.52987742594484177</v>
      </c>
      <c r="M29" s="117"/>
    </row>
    <row r="30" spans="1:13" x14ac:dyDescent="0.2">
      <c r="A30" s="116" t="s">
        <v>21</v>
      </c>
      <c r="B30" s="234">
        <v>167</v>
      </c>
      <c r="C30" s="42">
        <v>182</v>
      </c>
      <c r="D30" s="188">
        <v>166</v>
      </c>
      <c r="E30" s="219">
        <f t="shared" si="0"/>
        <v>-8.2417582417582458E-2</v>
      </c>
      <c r="F30" s="220">
        <f t="shared" si="1"/>
        <v>6.0240963855422436E-3</v>
      </c>
      <c r="G30" s="184">
        <f>B30+'10'!G30</f>
        <v>2961</v>
      </c>
      <c r="H30" s="42">
        <f>C30+[2]אוקטובר!G30</f>
        <v>2932</v>
      </c>
      <c r="I30" s="188">
        <v>2186</v>
      </c>
      <c r="J30" s="219">
        <f t="shared" si="2"/>
        <v>9.8908594815825257E-3</v>
      </c>
      <c r="K30" s="220">
        <f t="shared" si="3"/>
        <v>0.35452881976212258</v>
      </c>
    </row>
    <row r="31" spans="1:13" x14ac:dyDescent="0.2">
      <c r="A31" s="118" t="s">
        <v>22</v>
      </c>
      <c r="B31" s="234">
        <v>4350</v>
      </c>
      <c r="C31" s="42">
        <v>4723</v>
      </c>
      <c r="D31" s="188">
        <v>6568</v>
      </c>
      <c r="E31" s="219">
        <f t="shared" si="0"/>
        <v>-7.8975227609570209E-2</v>
      </c>
      <c r="F31" s="220">
        <f t="shared" si="1"/>
        <v>-0.33769792935444576</v>
      </c>
      <c r="G31" s="184">
        <f>B31+'10'!G31</f>
        <v>13813</v>
      </c>
      <c r="H31" s="42">
        <f>C31+[2]אוקטובר!G31</f>
        <v>13814</v>
      </c>
      <c r="I31" s="188">
        <v>18599</v>
      </c>
      <c r="J31" s="219">
        <f t="shared" si="2"/>
        <v>-7.2390328652138791E-5</v>
      </c>
      <c r="K31" s="220">
        <f t="shared" si="3"/>
        <v>-0.25732566267003598</v>
      </c>
    </row>
    <row r="32" spans="1:13" x14ac:dyDescent="0.2">
      <c r="A32" s="118" t="s">
        <v>116</v>
      </c>
      <c r="B32" s="234">
        <v>578</v>
      </c>
      <c r="C32" s="42">
        <v>704</v>
      </c>
      <c r="D32" s="188">
        <v>597</v>
      </c>
      <c r="E32" s="219">
        <f t="shared" si="0"/>
        <v>-0.17897727272727271</v>
      </c>
      <c r="F32" s="220">
        <f t="shared" si="1"/>
        <v>-3.1825795644891075E-2</v>
      </c>
      <c r="G32" s="184">
        <f>B32+'10'!G32</f>
        <v>3235</v>
      </c>
      <c r="H32" s="42">
        <f>C32+[2]אוקטובר!G32</f>
        <v>3298</v>
      </c>
      <c r="I32" s="188">
        <v>2318</v>
      </c>
      <c r="J32" s="219">
        <f t="shared" si="2"/>
        <v>-1.9102486355366932E-2</v>
      </c>
      <c r="K32" s="220">
        <f t="shared" si="3"/>
        <v>0.39559965487489213</v>
      </c>
    </row>
    <row r="33" spans="1:13" x14ac:dyDescent="0.2">
      <c r="A33" s="116" t="s">
        <v>17</v>
      </c>
      <c r="B33" s="234">
        <v>1189</v>
      </c>
      <c r="C33" s="42">
        <v>1029</v>
      </c>
      <c r="D33" s="188">
        <v>1403</v>
      </c>
      <c r="E33" s="219">
        <f t="shared" si="0"/>
        <v>0.15549076773566561</v>
      </c>
      <c r="F33" s="220">
        <f t="shared" si="1"/>
        <v>-0.15253029223093373</v>
      </c>
      <c r="G33" s="184">
        <f>B33+'10'!G33</f>
        <v>17579</v>
      </c>
      <c r="H33" s="42">
        <f>C33+[2]אוקטובר!G33</f>
        <v>14681</v>
      </c>
      <c r="I33" s="188">
        <v>14369</v>
      </c>
      <c r="J33" s="219">
        <f t="shared" si="2"/>
        <v>0.19739799741162045</v>
      </c>
      <c r="K33" s="220">
        <f t="shared" si="3"/>
        <v>0.22339759203841614</v>
      </c>
    </row>
    <row r="34" spans="1:13" x14ac:dyDescent="0.2">
      <c r="B34" s="234"/>
      <c r="C34" s="42"/>
      <c r="D34" s="188"/>
      <c r="E34" s="219"/>
      <c r="F34" s="220"/>
      <c r="G34" s="184"/>
      <c r="H34" s="42"/>
      <c r="I34" s="188"/>
      <c r="J34" s="219"/>
      <c r="K34" s="220"/>
    </row>
    <row r="35" spans="1:13" x14ac:dyDescent="0.2">
      <c r="A35" s="116" t="s">
        <v>23</v>
      </c>
      <c r="B35" s="234">
        <f>B36+SUM(B41:B51)+B53+SUM(B62:B65)+SUM(B67:B77)</f>
        <v>118374</v>
      </c>
      <c r="C35" s="42">
        <f>C36+SUM(C41:C51)+C53+SUM(C62:C65)+SUM(C67:C77)</f>
        <v>129119</v>
      </c>
      <c r="D35" s="188">
        <v>154096</v>
      </c>
      <c r="E35" s="219">
        <f t="shared" si="0"/>
        <v>-8.3217806829358976E-2</v>
      </c>
      <c r="F35" s="220">
        <f t="shared" si="1"/>
        <v>-0.23181652995535251</v>
      </c>
      <c r="G35" s="184">
        <f>B35+'10'!G35</f>
        <v>1527496</v>
      </c>
      <c r="H35" s="42">
        <f>C35+[2]אוקטובר!G35</f>
        <v>1675875</v>
      </c>
      <c r="I35" s="188">
        <v>1653119</v>
      </c>
      <c r="J35" s="219">
        <f t="shared" si="2"/>
        <v>-8.8538226299694212E-2</v>
      </c>
      <c r="K35" s="220">
        <f t="shared" si="3"/>
        <v>-7.5991504543834965E-2</v>
      </c>
      <c r="M35" s="117"/>
    </row>
    <row r="36" spans="1:13" x14ac:dyDescent="0.2">
      <c r="A36" s="116" t="s">
        <v>24</v>
      </c>
      <c r="B36" s="234">
        <v>5278</v>
      </c>
      <c r="C36" s="42">
        <f>SUM(C37:C40)</f>
        <v>5053</v>
      </c>
      <c r="D36" s="188">
        <v>7522</v>
      </c>
      <c r="E36" s="219">
        <f t="shared" si="0"/>
        <v>4.4528003166435681E-2</v>
      </c>
      <c r="F36" s="220">
        <f t="shared" si="1"/>
        <v>-0.29832491358681201</v>
      </c>
      <c r="G36" s="184">
        <f>B36+'10'!G36</f>
        <v>66040</v>
      </c>
      <c r="H36" s="42">
        <f>C36+[2]אוקטובר!G36</f>
        <v>74961</v>
      </c>
      <c r="I36" s="188">
        <v>72175</v>
      </c>
      <c r="J36" s="219">
        <f t="shared" si="2"/>
        <v>-0.1190085511132456</v>
      </c>
      <c r="K36" s="220">
        <f t="shared" si="3"/>
        <v>-8.5001731901627964E-2</v>
      </c>
    </row>
    <row r="37" spans="1:13" x14ac:dyDescent="0.2">
      <c r="A37" s="116" t="s">
        <v>25</v>
      </c>
      <c r="B37" s="234">
        <v>1395</v>
      </c>
      <c r="C37" s="42">
        <v>770</v>
      </c>
      <c r="D37" s="188">
        <v>2603</v>
      </c>
      <c r="E37" s="219">
        <f t="shared" si="0"/>
        <v>0.81168831168831179</v>
      </c>
      <c r="F37" s="220">
        <f t="shared" si="1"/>
        <v>-0.46407990779869379</v>
      </c>
      <c r="G37" s="184">
        <f>B37+'10'!G37</f>
        <v>11383</v>
      </c>
      <c r="H37" s="42">
        <f>C37+[2]אוקטובר!G37</f>
        <v>15111</v>
      </c>
      <c r="I37" s="188">
        <v>16338.000000000002</v>
      </c>
      <c r="J37" s="219">
        <f t="shared" si="2"/>
        <v>-0.24670769638012047</v>
      </c>
      <c r="K37" s="220">
        <f t="shared" si="3"/>
        <v>-0.30328069531154367</v>
      </c>
    </row>
    <row r="38" spans="1:13" x14ac:dyDescent="0.2">
      <c r="A38" s="116" t="s">
        <v>26</v>
      </c>
      <c r="B38" s="234">
        <v>1639</v>
      </c>
      <c r="C38" s="42">
        <v>1872</v>
      </c>
      <c r="D38" s="188">
        <v>2031.0000000000002</v>
      </c>
      <c r="E38" s="219">
        <f t="shared" si="0"/>
        <v>-0.12446581196581197</v>
      </c>
      <c r="F38" s="220">
        <f t="shared" si="1"/>
        <v>-0.1930083702609553</v>
      </c>
      <c r="G38" s="184">
        <f>B38+'10'!G38</f>
        <v>22543</v>
      </c>
      <c r="H38" s="42">
        <f>C38+[2]אוקטובר!G38</f>
        <v>23594</v>
      </c>
      <c r="I38" s="188">
        <v>22402</v>
      </c>
      <c r="J38" s="219">
        <f t="shared" si="2"/>
        <v>-4.4545223361871611E-2</v>
      </c>
      <c r="K38" s="220">
        <f t="shared" si="3"/>
        <v>6.2940808856351005E-3</v>
      </c>
    </row>
    <row r="39" spans="1:13" x14ac:dyDescent="0.2">
      <c r="A39" s="116" t="s">
        <v>27</v>
      </c>
      <c r="B39" s="234">
        <v>978</v>
      </c>
      <c r="C39" s="42">
        <v>1148</v>
      </c>
      <c r="D39" s="188">
        <v>1333</v>
      </c>
      <c r="E39" s="219">
        <f t="shared" si="0"/>
        <v>-0.1480836236933798</v>
      </c>
      <c r="F39" s="220">
        <f t="shared" si="1"/>
        <v>-0.26631657914478624</v>
      </c>
      <c r="G39" s="184">
        <f>B39+'10'!G39</f>
        <v>13419</v>
      </c>
      <c r="H39" s="42">
        <f>C39+[2]אוקטובר!G39</f>
        <v>14402</v>
      </c>
      <c r="I39" s="188">
        <v>15536</v>
      </c>
      <c r="J39" s="219">
        <f t="shared" si="2"/>
        <v>-6.8254409109845815E-2</v>
      </c>
      <c r="K39" s="220">
        <f t="shared" si="3"/>
        <v>-0.13626416065911429</v>
      </c>
    </row>
    <row r="40" spans="1:13" x14ac:dyDescent="0.2">
      <c r="A40" s="116" t="s">
        <v>28</v>
      </c>
      <c r="B40" s="234">
        <v>1233</v>
      </c>
      <c r="C40" s="42">
        <v>1263</v>
      </c>
      <c r="D40" s="188">
        <v>1532</v>
      </c>
      <c r="E40" s="219">
        <f t="shared" si="0"/>
        <v>-2.3752969121140111E-2</v>
      </c>
      <c r="F40" s="220">
        <f t="shared" si="1"/>
        <v>-0.19516971279373363</v>
      </c>
      <c r="G40" s="184">
        <f>B40+'10'!G40</f>
        <v>18304</v>
      </c>
      <c r="H40" s="42">
        <f>C40+[2]אוקטובר!G40</f>
        <v>21587</v>
      </c>
      <c r="I40" s="188">
        <v>17623</v>
      </c>
      <c r="J40" s="219">
        <f t="shared" si="2"/>
        <v>-0.1520822717376199</v>
      </c>
      <c r="K40" s="220">
        <f t="shared" si="3"/>
        <v>3.8642682857629174E-2</v>
      </c>
    </row>
    <row r="41" spans="1:13" x14ac:dyDescent="0.2">
      <c r="A41" s="116" t="s">
        <v>29</v>
      </c>
      <c r="B41" s="234">
        <v>12557</v>
      </c>
      <c r="C41" s="42">
        <v>11550</v>
      </c>
      <c r="D41" s="188">
        <v>11924</v>
      </c>
      <c r="E41" s="219">
        <f t="shared" si="0"/>
        <v>8.7186147186147256E-2</v>
      </c>
      <c r="F41" s="220">
        <f t="shared" si="1"/>
        <v>5.3086212680308664E-2</v>
      </c>
      <c r="G41" s="184">
        <f>B41+'10'!G41</f>
        <v>162211</v>
      </c>
      <c r="H41" s="42">
        <f>C41+[2]אוקטובר!G41</f>
        <v>153046</v>
      </c>
      <c r="I41" s="188">
        <v>161092</v>
      </c>
      <c r="J41" s="219">
        <f t="shared" si="2"/>
        <v>5.9883956457535747E-2</v>
      </c>
      <c r="K41" s="220">
        <f t="shared" si="3"/>
        <v>6.9463412211654418E-3</v>
      </c>
    </row>
    <row r="42" spans="1:13" x14ac:dyDescent="0.2">
      <c r="A42" s="116" t="s">
        <v>30</v>
      </c>
      <c r="B42" s="234">
        <v>668</v>
      </c>
      <c r="C42" s="42">
        <v>607</v>
      </c>
      <c r="D42" s="188">
        <v>658</v>
      </c>
      <c r="E42" s="219">
        <f t="shared" si="0"/>
        <v>0.10049423393739709</v>
      </c>
      <c r="F42" s="220">
        <f t="shared" si="1"/>
        <v>1.5197568389057725E-2</v>
      </c>
      <c r="G42" s="184">
        <f>B42+'10'!G42</f>
        <v>7601</v>
      </c>
      <c r="H42" s="42">
        <f>C42+[2]אוקטובר!G42</f>
        <v>7570</v>
      </c>
      <c r="I42" s="188">
        <v>7549</v>
      </c>
      <c r="J42" s="219">
        <f t="shared" si="2"/>
        <v>4.0951122853367661E-3</v>
      </c>
      <c r="K42" s="220">
        <f t="shared" si="3"/>
        <v>6.8883295800767907E-3</v>
      </c>
    </row>
    <row r="43" spans="1:13" x14ac:dyDescent="0.2">
      <c r="A43" s="116" t="s">
        <v>31</v>
      </c>
      <c r="B43" s="234">
        <v>3223</v>
      </c>
      <c r="C43" s="42">
        <v>2800</v>
      </c>
      <c r="D43" s="188">
        <v>3687</v>
      </c>
      <c r="E43" s="219">
        <f t="shared" si="0"/>
        <v>0.15107142857142852</v>
      </c>
      <c r="F43" s="220">
        <f t="shared" si="1"/>
        <v>-0.12584757255221046</v>
      </c>
      <c r="G43" s="184">
        <f>B43+'10'!G43</f>
        <v>44344</v>
      </c>
      <c r="H43" s="42">
        <f>C43+[2]אוקטובר!G43</f>
        <v>47079</v>
      </c>
      <c r="I43" s="188">
        <v>48092</v>
      </c>
      <c r="J43" s="219">
        <f t="shared" si="2"/>
        <v>-5.8093842265128814E-2</v>
      </c>
      <c r="K43" s="220">
        <f t="shared" si="3"/>
        <v>-7.7933959910172157E-2</v>
      </c>
    </row>
    <row r="44" spans="1:13" x14ac:dyDescent="0.2">
      <c r="A44" s="116" t="s">
        <v>32</v>
      </c>
      <c r="B44" s="234">
        <v>2482</v>
      </c>
      <c r="C44" s="42">
        <v>2083</v>
      </c>
      <c r="D44" s="188">
        <v>2459</v>
      </c>
      <c r="E44" s="219">
        <f t="shared" si="0"/>
        <v>0.1915506481036966</v>
      </c>
      <c r="F44" s="220">
        <f t="shared" si="1"/>
        <v>9.3533956893046E-3</v>
      </c>
      <c r="G44" s="184">
        <f>B44+'10'!G44</f>
        <v>30033</v>
      </c>
      <c r="H44" s="42">
        <f>C44+[2]אוקטובר!G44</f>
        <v>29973</v>
      </c>
      <c r="I44" s="188">
        <v>29880</v>
      </c>
      <c r="J44" s="219">
        <f t="shared" si="2"/>
        <v>2.0018016214593537E-3</v>
      </c>
      <c r="K44" s="220">
        <f t="shared" si="3"/>
        <v>5.1204819277108626E-3</v>
      </c>
    </row>
    <row r="45" spans="1:13" x14ac:dyDescent="0.2">
      <c r="A45" s="118" t="s">
        <v>33</v>
      </c>
      <c r="B45" s="234">
        <v>16226</v>
      </c>
      <c r="C45" s="42">
        <v>18770</v>
      </c>
      <c r="D45" s="188">
        <v>19463</v>
      </c>
      <c r="E45" s="219">
        <f t="shared" si="0"/>
        <v>-0.13553542887586578</v>
      </c>
      <c r="F45" s="220">
        <f t="shared" si="1"/>
        <v>-0.1663155731387761</v>
      </c>
      <c r="G45" s="184">
        <f>B45+'10'!G45</f>
        <v>271868</v>
      </c>
      <c r="H45" s="42">
        <f>C45+[2]אוקטובר!G45</f>
        <v>266826</v>
      </c>
      <c r="I45" s="188">
        <v>267220</v>
      </c>
      <c r="J45" s="219">
        <f t="shared" si="2"/>
        <v>1.8896209514814855E-2</v>
      </c>
      <c r="K45" s="220">
        <f t="shared" si="3"/>
        <v>1.7393907641643613E-2</v>
      </c>
    </row>
    <row r="46" spans="1:13" x14ac:dyDescent="0.2">
      <c r="A46" s="118" t="s">
        <v>34</v>
      </c>
      <c r="B46" s="234">
        <v>5070</v>
      </c>
      <c r="C46" s="42">
        <v>8028.0000000000009</v>
      </c>
      <c r="D46" s="188">
        <v>9660</v>
      </c>
      <c r="E46" s="219">
        <f t="shared" si="0"/>
        <v>-0.36846038863976094</v>
      </c>
      <c r="F46" s="220">
        <f t="shared" si="1"/>
        <v>-0.47515527950310554</v>
      </c>
      <c r="G46" s="184">
        <f>B46+'10'!G46</f>
        <v>77443</v>
      </c>
      <c r="H46" s="42">
        <f>C46+[2]אוקטובר!G46</f>
        <v>102260</v>
      </c>
      <c r="I46" s="188">
        <v>114387</v>
      </c>
      <c r="J46" s="219">
        <f t="shared" si="2"/>
        <v>-0.24268531194993159</v>
      </c>
      <c r="K46" s="220">
        <f t="shared" si="3"/>
        <v>-0.32297376450121085</v>
      </c>
    </row>
    <row r="47" spans="1:13" x14ac:dyDescent="0.2">
      <c r="A47" s="116" t="s">
        <v>35</v>
      </c>
      <c r="B47" s="234">
        <v>2357</v>
      </c>
      <c r="C47" s="42">
        <v>2359</v>
      </c>
      <c r="D47" s="188">
        <v>2864</v>
      </c>
      <c r="E47" s="219">
        <f t="shared" si="0"/>
        <v>-8.4781687155577323E-4</v>
      </c>
      <c r="F47" s="220">
        <f t="shared" si="1"/>
        <v>-0.17702513966480449</v>
      </c>
      <c r="G47" s="184">
        <f>B47+'10'!G47</f>
        <v>35496</v>
      </c>
      <c r="H47" s="42">
        <f>C47+[2]אוקטובר!G47</f>
        <v>35107</v>
      </c>
      <c r="I47" s="188">
        <v>35311</v>
      </c>
      <c r="J47" s="219">
        <f t="shared" si="2"/>
        <v>1.1080411313983074E-2</v>
      </c>
      <c r="K47" s="220">
        <f t="shared" si="3"/>
        <v>5.2391606015123049E-3</v>
      </c>
    </row>
    <row r="48" spans="1:13" x14ac:dyDescent="0.2">
      <c r="A48" s="116" t="s">
        <v>36</v>
      </c>
      <c r="B48" s="234">
        <v>12432</v>
      </c>
      <c r="C48" s="42">
        <v>10645</v>
      </c>
      <c r="D48" s="188">
        <v>14664</v>
      </c>
      <c r="E48" s="219">
        <f t="shared" si="0"/>
        <v>0.16787224048849225</v>
      </c>
      <c r="F48" s="220">
        <f t="shared" si="1"/>
        <v>-0.15220949263502459</v>
      </c>
      <c r="G48" s="184">
        <f>B48+'10'!G48</f>
        <v>149269</v>
      </c>
      <c r="H48" s="42">
        <f>C48+[2]אוקטובר!G48</f>
        <v>153696</v>
      </c>
      <c r="I48" s="188">
        <v>148733</v>
      </c>
      <c r="J48" s="219">
        <f t="shared" si="2"/>
        <v>-2.8803612325629779E-2</v>
      </c>
      <c r="K48" s="220">
        <f t="shared" si="3"/>
        <v>3.6037732043325832E-3</v>
      </c>
    </row>
    <row r="49" spans="1:11" x14ac:dyDescent="0.2">
      <c r="A49" s="116" t="s">
        <v>37</v>
      </c>
      <c r="B49" s="234">
        <v>1790</v>
      </c>
      <c r="C49" s="42">
        <v>1793</v>
      </c>
      <c r="D49" s="188">
        <v>2275</v>
      </c>
      <c r="E49" s="219">
        <f t="shared" si="0"/>
        <v>-1.6731734523145469E-3</v>
      </c>
      <c r="F49" s="220">
        <f t="shared" si="1"/>
        <v>-0.21318681318681321</v>
      </c>
      <c r="G49" s="184">
        <f>B49+'10'!G49</f>
        <v>21200</v>
      </c>
      <c r="H49" s="42">
        <f>C49+[2]אוקטובר!G49</f>
        <v>26153</v>
      </c>
      <c r="I49" s="188">
        <v>24604</v>
      </c>
      <c r="J49" s="219">
        <f t="shared" si="2"/>
        <v>-0.18938553894390697</v>
      </c>
      <c r="K49" s="220">
        <f t="shared" si="3"/>
        <v>-0.13835148756299787</v>
      </c>
    </row>
    <row r="50" spans="1:11" x14ac:dyDescent="0.2">
      <c r="A50" s="118" t="s">
        <v>38</v>
      </c>
      <c r="B50" s="234">
        <v>2988</v>
      </c>
      <c r="C50" s="42">
        <v>2694</v>
      </c>
      <c r="D50" s="188">
        <v>3994</v>
      </c>
      <c r="E50" s="219">
        <f t="shared" si="0"/>
        <v>0.10913140311804015</v>
      </c>
      <c r="F50" s="220">
        <f t="shared" si="1"/>
        <v>-0.25187781672508758</v>
      </c>
      <c r="G50" s="184">
        <f>B50+'10'!G50</f>
        <v>39211</v>
      </c>
      <c r="H50" s="42">
        <f>C50+[2]אוקטובר!G50</f>
        <v>42081</v>
      </c>
      <c r="I50" s="188">
        <v>43676</v>
      </c>
      <c r="J50" s="219">
        <f t="shared" si="2"/>
        <v>-6.8201801287992248E-2</v>
      </c>
      <c r="K50" s="220">
        <f t="shared" si="3"/>
        <v>-0.1022300576975913</v>
      </c>
    </row>
    <row r="51" spans="1:11" x14ac:dyDescent="0.2">
      <c r="A51" s="116" t="s">
        <v>39</v>
      </c>
      <c r="B51" s="234">
        <v>882</v>
      </c>
      <c r="C51" s="42">
        <v>616</v>
      </c>
      <c r="D51" s="188">
        <v>677</v>
      </c>
      <c r="E51" s="219">
        <f t="shared" si="0"/>
        <v>0.43181818181818188</v>
      </c>
      <c r="F51" s="220">
        <f t="shared" si="1"/>
        <v>0.30280649926144765</v>
      </c>
      <c r="G51" s="184">
        <f>B51+'10'!G51</f>
        <v>7969</v>
      </c>
      <c r="H51" s="42">
        <f>C51+[2]אוקטובר!G51</f>
        <v>7173</v>
      </c>
      <c r="I51" s="188">
        <v>8423</v>
      </c>
      <c r="J51" s="219">
        <f t="shared" si="2"/>
        <v>0.11097169942841201</v>
      </c>
      <c r="K51" s="220">
        <f t="shared" si="3"/>
        <v>-5.3900035616763597E-2</v>
      </c>
    </row>
    <row r="52" spans="1:11" x14ac:dyDescent="0.2">
      <c r="A52" s="116"/>
      <c r="B52" s="234"/>
      <c r="C52" s="42"/>
      <c r="D52" s="188"/>
      <c r="E52" s="219"/>
      <c r="F52" s="220"/>
      <c r="G52" s="184"/>
      <c r="H52" s="42"/>
      <c r="I52" s="188"/>
      <c r="J52" s="219"/>
      <c r="K52" s="220"/>
    </row>
    <row r="53" spans="1:11" x14ac:dyDescent="0.2">
      <c r="A53" s="116" t="s">
        <v>40</v>
      </c>
      <c r="B53" s="234">
        <f>SUM(B54:B60)</f>
        <v>31577</v>
      </c>
      <c r="C53" s="42">
        <f>SUM(C54:C60)</f>
        <v>44145</v>
      </c>
      <c r="D53" s="188">
        <v>52945</v>
      </c>
      <c r="E53" s="219">
        <f t="shared" si="0"/>
        <v>-0.2846981538113037</v>
      </c>
      <c r="F53" s="220">
        <f t="shared" si="1"/>
        <v>-0.40358862971007647</v>
      </c>
      <c r="G53" s="184">
        <f>B53+'10'!G53</f>
        <v>418259</v>
      </c>
      <c r="H53" s="42">
        <f>C53+[2]אוקטובר!G53</f>
        <v>522197</v>
      </c>
      <c r="I53" s="188">
        <v>505907</v>
      </c>
      <c r="J53" s="219">
        <f t="shared" si="2"/>
        <v>-0.19903982596606262</v>
      </c>
      <c r="K53" s="220">
        <f t="shared" si="3"/>
        <v>-0.17324923355478383</v>
      </c>
    </row>
    <row r="54" spans="1:11" x14ac:dyDescent="0.2">
      <c r="A54" s="116" t="s">
        <v>41</v>
      </c>
      <c r="B54" s="234">
        <v>20421</v>
      </c>
      <c r="C54" s="42">
        <v>32935</v>
      </c>
      <c r="D54" s="188">
        <v>41484</v>
      </c>
      <c r="E54" s="219">
        <f t="shared" si="0"/>
        <v>-0.37996052831334448</v>
      </c>
      <c r="F54" s="220">
        <f t="shared" si="1"/>
        <v>-0.50773792305467169</v>
      </c>
      <c r="G54" s="184">
        <f>B54+'10'!G54</f>
        <v>278843</v>
      </c>
      <c r="H54" s="42">
        <f>C54+[2]אוקטובר!G54</f>
        <v>389281</v>
      </c>
      <c r="I54" s="188">
        <v>373870</v>
      </c>
      <c r="J54" s="219">
        <f t="shared" si="2"/>
        <v>-0.28369738055543425</v>
      </c>
      <c r="K54" s="220">
        <f t="shared" si="3"/>
        <v>-0.2541712359911199</v>
      </c>
    </row>
    <row r="55" spans="1:11" x14ac:dyDescent="0.2">
      <c r="A55" s="116" t="s">
        <v>42</v>
      </c>
      <c r="B55" s="234">
        <v>8759</v>
      </c>
      <c r="C55" s="42">
        <v>8947</v>
      </c>
      <c r="D55" s="188">
        <v>9121</v>
      </c>
      <c r="E55" s="219">
        <f t="shared" si="0"/>
        <v>-2.1012629931820737E-2</v>
      </c>
      <c r="F55" s="220">
        <f t="shared" si="1"/>
        <v>-3.9688630632606081E-2</v>
      </c>
      <c r="G55" s="184">
        <f>B55+'10'!G55</f>
        <v>105646</v>
      </c>
      <c r="H55" s="42">
        <f>C55+[2]אוקטובר!G55</f>
        <v>102630</v>
      </c>
      <c r="I55" s="188">
        <v>100936</v>
      </c>
      <c r="J55" s="219">
        <f t="shared" si="2"/>
        <v>2.9387118776186272E-2</v>
      </c>
      <c r="K55" s="220">
        <f t="shared" si="3"/>
        <v>4.6663232147103217E-2</v>
      </c>
    </row>
    <row r="56" spans="1:11" x14ac:dyDescent="0.2">
      <c r="A56" s="116" t="s">
        <v>43</v>
      </c>
      <c r="B56" s="234">
        <v>970</v>
      </c>
      <c r="C56" s="42">
        <v>888</v>
      </c>
      <c r="D56" s="188">
        <v>1107</v>
      </c>
      <c r="E56" s="219">
        <f t="shared" si="0"/>
        <v>9.2342342342342398E-2</v>
      </c>
      <c r="F56" s="220">
        <f t="shared" si="1"/>
        <v>-0.12375790424570909</v>
      </c>
      <c r="G56" s="184">
        <f>B56+'10'!G56</f>
        <v>14760</v>
      </c>
      <c r="H56" s="42">
        <f>C56+[2]אוקטובר!G56</f>
        <v>15116</v>
      </c>
      <c r="I56" s="188">
        <v>14343</v>
      </c>
      <c r="J56" s="219">
        <f t="shared" si="2"/>
        <v>-2.35512040222281E-2</v>
      </c>
      <c r="K56" s="220">
        <f t="shared" si="3"/>
        <v>2.9073415603430242E-2</v>
      </c>
    </row>
    <row r="57" spans="1:11" x14ac:dyDescent="0.2">
      <c r="A57" s="116" t="s">
        <v>44</v>
      </c>
      <c r="B57" s="234">
        <v>577</v>
      </c>
      <c r="C57" s="42">
        <v>289</v>
      </c>
      <c r="D57" s="188">
        <v>257</v>
      </c>
      <c r="E57" s="219">
        <f t="shared" si="0"/>
        <v>0.9965397923875432</v>
      </c>
      <c r="F57" s="220">
        <f t="shared" si="1"/>
        <v>1.245136186770428</v>
      </c>
      <c r="G57" s="184">
        <f>B57+'10'!G57</f>
        <v>7083</v>
      </c>
      <c r="H57" s="42">
        <f>C57+[2]אוקטובר!G57</f>
        <v>3326</v>
      </c>
      <c r="I57" s="188">
        <v>3262</v>
      </c>
      <c r="J57" s="219">
        <f t="shared" si="2"/>
        <v>1.1295850871918218</v>
      </c>
      <c r="K57" s="220">
        <f t="shared" si="3"/>
        <v>1.1713672593500921</v>
      </c>
    </row>
    <row r="58" spans="1:11" x14ac:dyDescent="0.2">
      <c r="A58" s="116" t="s">
        <v>46</v>
      </c>
      <c r="B58" s="234">
        <v>235</v>
      </c>
      <c r="C58" s="42">
        <v>231</v>
      </c>
      <c r="D58" s="188">
        <v>259</v>
      </c>
      <c r="E58" s="219">
        <f t="shared" si="0"/>
        <v>1.7316017316017396E-2</v>
      </c>
      <c r="F58" s="220">
        <f t="shared" si="1"/>
        <v>-9.2664092664092701E-2</v>
      </c>
      <c r="G58" s="184">
        <f>B58+'10'!G58</f>
        <v>3395</v>
      </c>
      <c r="H58" s="42">
        <f>C58+[2]אוקטובר!G58</f>
        <v>3003</v>
      </c>
      <c r="I58" s="188">
        <v>3186</v>
      </c>
      <c r="J58" s="219">
        <f t="shared" si="2"/>
        <v>0.13053613053613056</v>
      </c>
      <c r="K58" s="220">
        <f t="shared" si="3"/>
        <v>6.5599497802887541E-2</v>
      </c>
    </row>
    <row r="59" spans="1:11" x14ac:dyDescent="0.2">
      <c r="A59" s="116" t="s">
        <v>101</v>
      </c>
      <c r="B59" s="234">
        <v>547</v>
      </c>
      <c r="C59" s="42">
        <v>735</v>
      </c>
      <c r="D59" s="188">
        <v>621</v>
      </c>
      <c r="E59" s="219">
        <f t="shared" si="0"/>
        <v>-0.25578231292517006</v>
      </c>
      <c r="F59" s="220">
        <f t="shared" si="1"/>
        <v>-0.11916264090177131</v>
      </c>
      <c r="G59" s="184">
        <f>B59+'10'!G59</f>
        <v>7431</v>
      </c>
      <c r="H59" s="42">
        <f>C59+[2]אוקטובר!G59</f>
        <v>7525</v>
      </c>
      <c r="I59" s="188">
        <v>8805</v>
      </c>
      <c r="J59" s="219">
        <f t="shared" si="2"/>
        <v>-1.2491694352159466E-2</v>
      </c>
      <c r="K59" s="220">
        <f t="shared" si="3"/>
        <v>-0.15604770017035774</v>
      </c>
    </row>
    <row r="60" spans="1:11" x14ac:dyDescent="0.2">
      <c r="A60" s="116" t="s">
        <v>49</v>
      </c>
      <c r="B60" s="234">
        <v>68</v>
      </c>
      <c r="C60" s="42">
        <v>120</v>
      </c>
      <c r="D60" s="188">
        <v>96</v>
      </c>
      <c r="E60" s="219">
        <f t="shared" si="0"/>
        <v>-0.43333333333333335</v>
      </c>
      <c r="F60" s="220">
        <f t="shared" si="1"/>
        <v>-0.29166666666666663</v>
      </c>
      <c r="G60" s="184">
        <f>B60+'10'!G60</f>
        <v>1101</v>
      </c>
      <c r="H60" s="42">
        <f>C60+[2]אוקטובר!G60</f>
        <v>1316</v>
      </c>
      <c r="I60" s="188">
        <v>1505</v>
      </c>
      <c r="J60" s="219">
        <f t="shared" si="2"/>
        <v>-0.16337386018237077</v>
      </c>
      <c r="K60" s="220">
        <f t="shared" si="3"/>
        <v>-0.26843853820598007</v>
      </c>
    </row>
    <row r="61" spans="1:11" x14ac:dyDescent="0.2">
      <c r="B61" s="234"/>
      <c r="C61" s="42"/>
      <c r="D61" s="188"/>
      <c r="E61" s="219"/>
      <c r="F61" s="220"/>
      <c r="G61" s="184"/>
      <c r="H61" s="42"/>
      <c r="I61" s="188"/>
      <c r="J61" s="219"/>
      <c r="K61" s="220"/>
    </row>
    <row r="62" spans="1:11" x14ac:dyDescent="0.2">
      <c r="A62" s="116" t="s">
        <v>47</v>
      </c>
      <c r="B62" s="234">
        <v>1019</v>
      </c>
      <c r="C62" s="42">
        <v>998</v>
      </c>
      <c r="D62" s="188">
        <v>245</v>
      </c>
      <c r="E62" s="219">
        <f t="shared" si="0"/>
        <v>2.104208416833675E-2</v>
      </c>
      <c r="F62" s="220">
        <f t="shared" si="1"/>
        <v>3.1591836734693874</v>
      </c>
      <c r="G62" s="184">
        <f>B62+'10'!G62</f>
        <v>9238</v>
      </c>
      <c r="H62" s="42">
        <f>C62+[2]אוקטובר!G62</f>
        <v>8152</v>
      </c>
      <c r="I62" s="188">
        <v>3789</v>
      </c>
      <c r="J62" s="219">
        <f t="shared" si="2"/>
        <v>0.13321884200196266</v>
      </c>
      <c r="K62" s="220">
        <f t="shared" si="3"/>
        <v>1.4381103193454736</v>
      </c>
    </row>
    <row r="63" spans="1:11" x14ac:dyDescent="0.2">
      <c r="A63" s="116" t="s">
        <v>48</v>
      </c>
      <c r="B63" s="234">
        <v>298</v>
      </c>
      <c r="C63" s="42">
        <v>346</v>
      </c>
      <c r="D63" s="188">
        <v>186</v>
      </c>
      <c r="E63" s="219">
        <f t="shared" si="0"/>
        <v>-0.13872832369942201</v>
      </c>
      <c r="F63" s="220">
        <f t="shared" si="1"/>
        <v>0.60215053763440851</v>
      </c>
      <c r="G63" s="184">
        <f>B63+'10'!G63</f>
        <v>2602</v>
      </c>
      <c r="H63" s="42">
        <f>C63+[2]אוקטובר!G63</f>
        <v>3313</v>
      </c>
      <c r="I63" s="188">
        <v>2256</v>
      </c>
      <c r="J63" s="219">
        <f t="shared" si="2"/>
        <v>-0.21460911560519169</v>
      </c>
      <c r="K63" s="220">
        <f t="shared" si="3"/>
        <v>0.15336879432624118</v>
      </c>
    </row>
    <row r="64" spans="1:11" x14ac:dyDescent="0.2">
      <c r="A64" s="116" t="s">
        <v>45</v>
      </c>
      <c r="B64" s="234">
        <v>2240</v>
      </c>
      <c r="C64" s="42">
        <v>900</v>
      </c>
      <c r="D64" s="188">
        <v>1313</v>
      </c>
      <c r="E64" s="219">
        <f t="shared" si="0"/>
        <v>1.4888888888888889</v>
      </c>
      <c r="F64" s="220">
        <f t="shared" si="1"/>
        <v>0.70601675552170606</v>
      </c>
      <c r="G64" s="184">
        <f>B64+'10'!G64</f>
        <v>9332</v>
      </c>
      <c r="H64" s="42">
        <f>C64+[2]אוקטובר!G64</f>
        <v>9424</v>
      </c>
      <c r="I64" s="188">
        <v>5486</v>
      </c>
      <c r="J64" s="219">
        <f t="shared" si="2"/>
        <v>-9.762308998302216E-3</v>
      </c>
      <c r="K64" s="220">
        <f t="shared" si="3"/>
        <v>0.70105723660226027</v>
      </c>
    </row>
    <row r="65" spans="1:13" x14ac:dyDescent="0.2">
      <c r="A65" s="116" t="s">
        <v>50</v>
      </c>
      <c r="B65" s="234">
        <v>762</v>
      </c>
      <c r="C65" s="42">
        <v>756</v>
      </c>
      <c r="D65" s="188">
        <v>608</v>
      </c>
      <c r="E65" s="219">
        <f t="shared" si="0"/>
        <v>7.9365079365079083E-3</v>
      </c>
      <c r="F65" s="220">
        <f t="shared" si="1"/>
        <v>0.25328947368421062</v>
      </c>
      <c r="G65" s="184">
        <f>B65+'10'!G65</f>
        <v>5191</v>
      </c>
      <c r="H65" s="42">
        <f>C65+[2]אוקטובר!G65</f>
        <v>5159</v>
      </c>
      <c r="I65" s="188">
        <v>4754</v>
      </c>
      <c r="J65" s="219">
        <f t="shared" si="2"/>
        <v>6.202752471409223E-3</v>
      </c>
      <c r="K65" s="220">
        <f t="shared" si="3"/>
        <v>9.1922591501893081E-2</v>
      </c>
    </row>
    <row r="66" spans="1:13" x14ac:dyDescent="0.2">
      <c r="B66" s="234"/>
      <c r="C66" s="42"/>
      <c r="D66" s="188"/>
      <c r="E66" s="219"/>
      <c r="F66" s="220"/>
      <c r="G66" s="184"/>
      <c r="H66" s="42"/>
      <c r="I66" s="188"/>
      <c r="J66" s="219"/>
      <c r="K66" s="220"/>
    </row>
    <row r="67" spans="1:13" x14ac:dyDescent="0.2">
      <c r="A67" s="116" t="s">
        <v>51</v>
      </c>
      <c r="B67" s="234">
        <v>4741</v>
      </c>
      <c r="C67" s="42">
        <v>3899</v>
      </c>
      <c r="D67" s="188">
        <v>6747</v>
      </c>
      <c r="E67" s="219">
        <f t="shared" si="0"/>
        <v>0.21595280841241338</v>
      </c>
      <c r="F67" s="220">
        <f t="shared" si="1"/>
        <v>-0.29731732621906037</v>
      </c>
      <c r="G67" s="184">
        <f>B67+'10'!G67</f>
        <v>54848</v>
      </c>
      <c r="H67" s="42">
        <f>C67+[2]אוקטובר!G67</f>
        <v>59699</v>
      </c>
      <c r="I67" s="188">
        <v>63487</v>
      </c>
      <c r="J67" s="219">
        <f t="shared" si="2"/>
        <v>-8.1257642506574634E-2</v>
      </c>
      <c r="K67" s="220">
        <f t="shared" si="3"/>
        <v>-0.13607510198938366</v>
      </c>
    </row>
    <row r="68" spans="1:13" x14ac:dyDescent="0.2">
      <c r="A68" s="116" t="s">
        <v>52</v>
      </c>
      <c r="B68" s="234">
        <v>1934</v>
      </c>
      <c r="C68" s="42">
        <v>1421</v>
      </c>
      <c r="D68" s="188">
        <v>1502</v>
      </c>
      <c r="E68" s="219">
        <f t="shared" si="0"/>
        <v>0.3610133708655876</v>
      </c>
      <c r="F68" s="220">
        <f t="shared" si="1"/>
        <v>0.28761651131824229</v>
      </c>
      <c r="G68" s="184">
        <f>B68+'10'!G68</f>
        <v>15170</v>
      </c>
      <c r="H68" s="42">
        <f>C68+[2]אוקטובר!G68</f>
        <v>15345</v>
      </c>
      <c r="I68" s="188">
        <v>13303</v>
      </c>
      <c r="J68" s="219">
        <f t="shared" si="2"/>
        <v>-1.1404366243075947E-2</v>
      </c>
      <c r="K68" s="220">
        <f t="shared" si="3"/>
        <v>0.14034428324438086</v>
      </c>
    </row>
    <row r="69" spans="1:13" x14ac:dyDescent="0.2">
      <c r="A69" s="116" t="s">
        <v>106</v>
      </c>
      <c r="B69" s="234">
        <v>146</v>
      </c>
      <c r="C69" s="42">
        <v>145</v>
      </c>
      <c r="D69" s="188">
        <v>214</v>
      </c>
      <c r="E69" s="219">
        <f t="shared" si="0"/>
        <v>6.8965517241379448E-3</v>
      </c>
      <c r="F69" s="220">
        <f t="shared" si="1"/>
        <v>-0.31775700934579443</v>
      </c>
      <c r="G69" s="184">
        <f>B69+'10'!G69</f>
        <v>2458</v>
      </c>
      <c r="H69" s="42">
        <f>C69+[2]אוקטובר!G69</f>
        <v>2019</v>
      </c>
      <c r="I69" s="188">
        <v>1983</v>
      </c>
      <c r="J69" s="219">
        <f t="shared" si="2"/>
        <v>0.21743437345220396</v>
      </c>
      <c r="K69" s="220">
        <f t="shared" si="3"/>
        <v>0.23953605648008058</v>
      </c>
    </row>
    <row r="70" spans="1:13" x14ac:dyDescent="0.2">
      <c r="A70" s="116" t="s">
        <v>53</v>
      </c>
      <c r="B70" s="234">
        <v>385</v>
      </c>
      <c r="C70" s="42">
        <v>792</v>
      </c>
      <c r="D70" s="188">
        <v>784</v>
      </c>
      <c r="E70" s="219">
        <f t="shared" ref="E70:E96" si="4">B70/C70-1</f>
        <v>-0.51388888888888884</v>
      </c>
      <c r="F70" s="220">
        <f t="shared" ref="F70:F96" si="5">B70/D70-1</f>
        <v>-0.5089285714285714</v>
      </c>
      <c r="G70" s="184">
        <f>B70+'10'!G70</f>
        <v>2658</v>
      </c>
      <c r="H70" s="42">
        <f>C70+[2]אוקטובר!G70</f>
        <v>4502</v>
      </c>
      <c r="I70" s="188">
        <v>4411</v>
      </c>
      <c r="J70" s="219">
        <f t="shared" ref="J70:J96" si="6">G70/H70-1</f>
        <v>-0.40959573522878723</v>
      </c>
      <c r="K70" s="220">
        <f t="shared" ref="K70:K96" si="7">G70/I70-1</f>
        <v>-0.39741555202901835</v>
      </c>
    </row>
    <row r="71" spans="1:13" x14ac:dyDescent="0.2">
      <c r="A71" s="116" t="s">
        <v>102</v>
      </c>
      <c r="B71" s="234">
        <v>385</v>
      </c>
      <c r="C71" s="42">
        <v>505</v>
      </c>
      <c r="D71" s="188">
        <v>420</v>
      </c>
      <c r="E71" s="219">
        <f t="shared" si="4"/>
        <v>-0.23762376237623761</v>
      </c>
      <c r="F71" s="220">
        <f t="shared" si="5"/>
        <v>-8.333333333333337E-2</v>
      </c>
      <c r="G71" s="184">
        <f>B71+'10'!G71</f>
        <v>4461</v>
      </c>
      <c r="H71" s="42">
        <f>C71+[2]אוקטובר!G71</f>
        <v>4643</v>
      </c>
      <c r="I71" s="188">
        <v>3717</v>
      </c>
      <c r="J71" s="219">
        <f t="shared" si="6"/>
        <v>-3.9198793883265082E-2</v>
      </c>
      <c r="K71" s="220">
        <f t="shared" si="7"/>
        <v>0.20016142050040364</v>
      </c>
    </row>
    <row r="72" spans="1:13" x14ac:dyDescent="0.2">
      <c r="A72" s="116" t="s">
        <v>54</v>
      </c>
      <c r="B72" s="234">
        <v>4123</v>
      </c>
      <c r="C72" s="42">
        <v>3707</v>
      </c>
      <c r="D72" s="188">
        <v>3264</v>
      </c>
      <c r="E72" s="219">
        <f t="shared" si="4"/>
        <v>0.11222012408956039</v>
      </c>
      <c r="F72" s="220">
        <f t="shared" si="5"/>
        <v>0.26317401960784315</v>
      </c>
      <c r="G72" s="184">
        <f>B72+'10'!G72</f>
        <v>41570</v>
      </c>
      <c r="H72" s="42">
        <f>C72+[2]אוקטובר!G72</f>
        <v>41477</v>
      </c>
      <c r="I72" s="188">
        <v>32659.999999999996</v>
      </c>
      <c r="J72" s="219">
        <f t="shared" si="6"/>
        <v>2.2422065240976785E-3</v>
      </c>
      <c r="K72" s="220">
        <f t="shared" si="7"/>
        <v>0.27281077770973683</v>
      </c>
    </row>
    <row r="73" spans="1:13" x14ac:dyDescent="0.2">
      <c r="A73" s="116" t="s">
        <v>55</v>
      </c>
      <c r="B73" s="234">
        <v>895</v>
      </c>
      <c r="C73" s="42">
        <v>954</v>
      </c>
      <c r="D73" s="188">
        <v>726</v>
      </c>
      <c r="E73" s="219">
        <f t="shared" si="4"/>
        <v>-6.1844863731656208E-2</v>
      </c>
      <c r="F73" s="220">
        <f t="shared" si="5"/>
        <v>0.23278236914600559</v>
      </c>
      <c r="G73" s="184">
        <f>B73+'10'!G73</f>
        <v>8191</v>
      </c>
      <c r="H73" s="42">
        <f>C73+[2]אוקטובר!G73</f>
        <v>7778</v>
      </c>
      <c r="I73" s="188">
        <v>6066</v>
      </c>
      <c r="J73" s="219">
        <f t="shared" si="6"/>
        <v>5.3098482900488575E-2</v>
      </c>
      <c r="K73" s="220">
        <f t="shared" si="7"/>
        <v>0.3503132212331026</v>
      </c>
    </row>
    <row r="74" spans="1:13" x14ac:dyDescent="0.2">
      <c r="A74" s="116" t="s">
        <v>56</v>
      </c>
      <c r="B74" s="234">
        <v>1497</v>
      </c>
      <c r="C74" s="42">
        <v>1346</v>
      </c>
      <c r="D74" s="188">
        <v>2357</v>
      </c>
      <c r="E74" s="219">
        <f t="shared" si="4"/>
        <v>0.11218424962852902</v>
      </c>
      <c r="F74" s="220">
        <f t="shared" si="5"/>
        <v>-0.36487059821807377</v>
      </c>
      <c r="G74" s="184">
        <f>B74+'10'!G74</f>
        <v>13585</v>
      </c>
      <c r="H74" s="42">
        <f>C74+[2]אוקטובר!G74</f>
        <v>16132</v>
      </c>
      <c r="I74" s="188">
        <v>14146</v>
      </c>
      <c r="J74" s="219">
        <f t="shared" si="6"/>
        <v>-0.15788494916935281</v>
      </c>
      <c r="K74" s="220">
        <f t="shared" si="7"/>
        <v>-3.9657853810264432E-2</v>
      </c>
    </row>
    <row r="75" spans="1:13" x14ac:dyDescent="0.2">
      <c r="A75" s="116" t="s">
        <v>57</v>
      </c>
      <c r="B75" s="234">
        <v>768</v>
      </c>
      <c r="C75" s="42">
        <v>595</v>
      </c>
      <c r="D75" s="188">
        <v>761</v>
      </c>
      <c r="E75" s="219">
        <f t="shared" si="4"/>
        <v>0.29075630252100848</v>
      </c>
      <c r="F75" s="220">
        <f t="shared" si="5"/>
        <v>9.1984231274637729E-3</v>
      </c>
      <c r="G75" s="184">
        <f>B75+'10'!G75</f>
        <v>8414</v>
      </c>
      <c r="H75" s="42">
        <f>C75+[2]אוקטובר!G75</f>
        <v>10062</v>
      </c>
      <c r="I75" s="188">
        <v>8125</v>
      </c>
      <c r="J75" s="219">
        <f t="shared" si="6"/>
        <v>-0.16378453587755915</v>
      </c>
      <c r="K75" s="220">
        <f t="shared" si="7"/>
        <v>3.5569230769230797E-2</v>
      </c>
    </row>
    <row r="76" spans="1:13" x14ac:dyDescent="0.2">
      <c r="A76" s="116" t="s">
        <v>58</v>
      </c>
      <c r="B76" s="234">
        <v>1255</v>
      </c>
      <c r="C76" s="42">
        <v>1070</v>
      </c>
      <c r="D76" s="188">
        <v>1646</v>
      </c>
      <c r="E76" s="219">
        <f t="shared" si="4"/>
        <v>0.17289719626168232</v>
      </c>
      <c r="F76" s="220">
        <f t="shared" si="5"/>
        <v>-0.23754556500607538</v>
      </c>
      <c r="G76" s="184">
        <f>B76+'10'!G76</f>
        <v>14951</v>
      </c>
      <c r="H76" s="42">
        <f>C76+[2]אוקטובר!G76</f>
        <v>15573</v>
      </c>
      <c r="I76" s="188">
        <v>17078</v>
      </c>
      <c r="J76" s="219">
        <f t="shared" si="6"/>
        <v>-3.9940923393052108E-2</v>
      </c>
      <c r="K76" s="220">
        <f t="shared" si="7"/>
        <v>-0.12454619978920245</v>
      </c>
    </row>
    <row r="77" spans="1:13" x14ac:dyDescent="0.2">
      <c r="A77" s="123" t="s">
        <v>59</v>
      </c>
      <c r="B77" s="234">
        <f>279+117</f>
        <v>396</v>
      </c>
      <c r="C77" s="42">
        <f>235+307</f>
        <v>542</v>
      </c>
      <c r="D77" s="188">
        <v>531</v>
      </c>
      <c r="E77" s="219">
        <f t="shared" si="4"/>
        <v>-0.26937269372693728</v>
      </c>
      <c r="F77" s="220">
        <f t="shared" si="5"/>
        <v>-0.25423728813559321</v>
      </c>
      <c r="G77" s="184">
        <f>B77+'10'!G77</f>
        <v>3912</v>
      </c>
      <c r="H77" s="42">
        <f>C77+[2]אוקטובר!G77</f>
        <v>4475</v>
      </c>
      <c r="I77" s="188">
        <v>4809</v>
      </c>
      <c r="J77" s="219">
        <f t="shared" si="6"/>
        <v>-0.12581005586592175</v>
      </c>
      <c r="K77" s="220">
        <f t="shared" si="7"/>
        <v>-0.18652526512788525</v>
      </c>
    </row>
    <row r="78" spans="1:13" x14ac:dyDescent="0.2">
      <c r="A78" s="116"/>
      <c r="B78" s="234"/>
      <c r="C78" s="42"/>
      <c r="D78" s="188"/>
      <c r="E78" s="219"/>
      <c r="F78" s="220"/>
      <c r="G78" s="184"/>
      <c r="H78" s="42"/>
      <c r="I78" s="188"/>
      <c r="J78" s="219"/>
      <c r="K78" s="220"/>
    </row>
    <row r="79" spans="1:13" x14ac:dyDescent="0.2">
      <c r="A79" s="124" t="s">
        <v>60</v>
      </c>
      <c r="B79" s="234">
        <f>SUM(B80:B83)</f>
        <v>59092</v>
      </c>
      <c r="C79" s="42">
        <f>SUM(C80:C83)</f>
        <v>57411</v>
      </c>
      <c r="D79" s="188">
        <v>65069</v>
      </c>
      <c r="E79" s="219">
        <f t="shared" si="4"/>
        <v>2.9280103116127609E-2</v>
      </c>
      <c r="F79" s="220">
        <f t="shared" si="5"/>
        <v>-9.1856337119058273E-2</v>
      </c>
      <c r="G79" s="184">
        <f>B79+'10'!G79</f>
        <v>747564</v>
      </c>
      <c r="H79" s="42">
        <f>C79+[2]אוקטובר!G79</f>
        <v>732610</v>
      </c>
      <c r="I79" s="188">
        <v>736701</v>
      </c>
      <c r="J79" s="219">
        <f t="shared" si="6"/>
        <v>2.0411951788809946E-2</v>
      </c>
      <c r="K79" s="220">
        <f t="shared" si="7"/>
        <v>1.4745466613999447E-2</v>
      </c>
      <c r="M79" s="117"/>
    </row>
    <row r="80" spans="1:13" x14ac:dyDescent="0.2">
      <c r="A80" s="118" t="s">
        <v>61</v>
      </c>
      <c r="B80" s="234">
        <v>44419</v>
      </c>
      <c r="C80" s="42">
        <v>41210</v>
      </c>
      <c r="D80" s="188">
        <v>47038</v>
      </c>
      <c r="E80" s="219">
        <f t="shared" si="4"/>
        <v>7.7869449162824456E-2</v>
      </c>
      <c r="F80" s="220">
        <f t="shared" si="5"/>
        <v>-5.5678387686551312E-2</v>
      </c>
      <c r="G80" s="184">
        <f>B80+'10'!G80</f>
        <v>570672</v>
      </c>
      <c r="H80" s="42">
        <f>C80+[2]אוקטובר!G80</f>
        <v>554543</v>
      </c>
      <c r="I80" s="188">
        <v>544855</v>
      </c>
      <c r="J80" s="219">
        <f t="shared" si="6"/>
        <v>2.9085210705031006E-2</v>
      </c>
      <c r="K80" s="220">
        <f t="shared" si="7"/>
        <v>4.7383248754255813E-2</v>
      </c>
    </row>
    <row r="81" spans="1:11" x14ac:dyDescent="0.2">
      <c r="A81" s="118" t="s">
        <v>62</v>
      </c>
      <c r="B81" s="234">
        <v>4764</v>
      </c>
      <c r="C81" s="42">
        <v>5161</v>
      </c>
      <c r="D81" s="188">
        <v>5968</v>
      </c>
      <c r="E81" s="219">
        <f t="shared" si="4"/>
        <v>-7.6923076923076872E-2</v>
      </c>
      <c r="F81" s="220">
        <f t="shared" si="5"/>
        <v>-0.20174262734584447</v>
      </c>
      <c r="G81" s="184">
        <f>B81+'10'!G81</f>
        <v>59526</v>
      </c>
      <c r="H81" s="42">
        <f>C81+[2]אוקטובר!G81</f>
        <v>57947</v>
      </c>
      <c r="I81" s="188">
        <v>60665</v>
      </c>
      <c r="J81" s="219">
        <f t="shared" si="6"/>
        <v>2.7249037913955831E-2</v>
      </c>
      <c r="K81" s="220">
        <f t="shared" si="7"/>
        <v>-1.8775241078051619E-2</v>
      </c>
    </row>
    <row r="82" spans="1:11" x14ac:dyDescent="0.2">
      <c r="A82" s="116" t="s">
        <v>63</v>
      </c>
      <c r="B82" s="234">
        <v>1754</v>
      </c>
      <c r="C82" s="42">
        <v>1746</v>
      </c>
      <c r="D82" s="188">
        <v>1809</v>
      </c>
      <c r="E82" s="219">
        <f t="shared" si="4"/>
        <v>4.5819014891179677E-3</v>
      </c>
      <c r="F82" s="220">
        <f t="shared" si="5"/>
        <v>-3.0403537866224406E-2</v>
      </c>
      <c r="G82" s="184">
        <f>B82+'10'!G82</f>
        <v>21175</v>
      </c>
      <c r="H82" s="42">
        <f>C82+[2]אוקטובר!G82</f>
        <v>19246</v>
      </c>
      <c r="I82" s="188">
        <v>19805</v>
      </c>
      <c r="J82" s="219">
        <f t="shared" si="6"/>
        <v>0.10022861893380441</v>
      </c>
      <c r="K82" s="220">
        <f t="shared" si="7"/>
        <v>6.9174450896238415E-2</v>
      </c>
    </row>
    <row r="83" spans="1:11" x14ac:dyDescent="0.2">
      <c r="A83" s="118" t="s">
        <v>64</v>
      </c>
      <c r="B83" s="234">
        <v>8155</v>
      </c>
      <c r="C83" s="42">
        <v>9294</v>
      </c>
      <c r="D83" s="188">
        <v>10254</v>
      </c>
      <c r="E83" s="219">
        <f t="shared" si="4"/>
        <v>-0.12255218420486336</v>
      </c>
      <c r="F83" s="220">
        <f t="shared" si="5"/>
        <v>-0.20470060464209094</v>
      </c>
      <c r="G83" s="184">
        <f>B83+'10'!G83</f>
        <v>96191</v>
      </c>
      <c r="H83" s="42">
        <f>C83+[2]אוקטובר!G83</f>
        <v>100874</v>
      </c>
      <c r="I83" s="188">
        <v>111376</v>
      </c>
      <c r="J83" s="219">
        <f t="shared" si="6"/>
        <v>-4.6424252037194913E-2</v>
      </c>
      <c r="K83" s="220">
        <f t="shared" si="7"/>
        <v>-0.13633996552219507</v>
      </c>
    </row>
    <row r="84" spans="1:11" x14ac:dyDescent="0.2">
      <c r="A84" s="116" t="s">
        <v>65</v>
      </c>
      <c r="B84" s="234">
        <v>127</v>
      </c>
      <c r="C84" s="42">
        <v>131</v>
      </c>
      <c r="D84" s="188">
        <v>173</v>
      </c>
      <c r="E84" s="219">
        <f t="shared" si="4"/>
        <v>-3.0534351145038219E-2</v>
      </c>
      <c r="F84" s="220">
        <f t="shared" si="5"/>
        <v>-0.26589595375722541</v>
      </c>
      <c r="G84" s="184">
        <f>B84+'10'!G84</f>
        <v>2783</v>
      </c>
      <c r="H84" s="42">
        <f>C84+[2]אוקטובר!G84</f>
        <v>2531</v>
      </c>
      <c r="I84" s="188">
        <v>2556</v>
      </c>
      <c r="J84" s="219">
        <f t="shared" si="6"/>
        <v>9.9565389174239405E-2</v>
      </c>
      <c r="K84" s="220">
        <f t="shared" si="7"/>
        <v>8.881064162754293E-2</v>
      </c>
    </row>
    <row r="85" spans="1:11" x14ac:dyDescent="0.2">
      <c r="A85" s="118" t="s">
        <v>66</v>
      </c>
      <c r="B85" s="234">
        <v>1287</v>
      </c>
      <c r="C85" s="42">
        <v>967</v>
      </c>
      <c r="D85" s="188">
        <v>971</v>
      </c>
      <c r="E85" s="219">
        <f t="shared" si="4"/>
        <v>0.33092037228541882</v>
      </c>
      <c r="F85" s="220">
        <f t="shared" si="5"/>
        <v>0.32543769309989701</v>
      </c>
      <c r="G85" s="184">
        <f>B85+'10'!G85</f>
        <v>22505</v>
      </c>
      <c r="H85" s="42">
        <f>C85+[2]אוקטובר!G85</f>
        <v>20831</v>
      </c>
      <c r="I85" s="188">
        <v>22399</v>
      </c>
      <c r="J85" s="219">
        <f t="shared" si="6"/>
        <v>8.0361000432048302E-2</v>
      </c>
      <c r="K85" s="220">
        <f t="shared" si="7"/>
        <v>4.7323541229518096E-3</v>
      </c>
    </row>
    <row r="86" spans="1:11" x14ac:dyDescent="0.2">
      <c r="A86" s="116" t="s">
        <v>67</v>
      </c>
      <c r="B86" s="234">
        <v>3339</v>
      </c>
      <c r="C86" s="42">
        <v>5530</v>
      </c>
      <c r="D86" s="188">
        <v>5432</v>
      </c>
      <c r="E86" s="219">
        <f t="shared" si="4"/>
        <v>-0.39620253164556962</v>
      </c>
      <c r="F86" s="220">
        <f t="shared" si="5"/>
        <v>-0.38530927835051543</v>
      </c>
      <c r="G86" s="184">
        <f>B86+'10'!G86</f>
        <v>39860</v>
      </c>
      <c r="H86" s="42">
        <f>C86+[2]אוקטובר!G86</f>
        <v>47023</v>
      </c>
      <c r="I86" s="188">
        <v>50572</v>
      </c>
      <c r="J86" s="219">
        <f t="shared" si="6"/>
        <v>-0.15232971099249304</v>
      </c>
      <c r="K86" s="220">
        <f t="shared" si="7"/>
        <v>-0.21181681562920196</v>
      </c>
    </row>
    <row r="87" spans="1:11" x14ac:dyDescent="0.2">
      <c r="A87" s="116" t="s">
        <v>68</v>
      </c>
      <c r="B87" s="234">
        <v>357</v>
      </c>
      <c r="C87" s="42">
        <v>208</v>
      </c>
      <c r="D87" s="188">
        <v>345</v>
      </c>
      <c r="E87" s="219">
        <f t="shared" si="4"/>
        <v>0.71634615384615374</v>
      </c>
      <c r="F87" s="220">
        <f t="shared" si="5"/>
        <v>3.4782608695652195E-2</v>
      </c>
      <c r="G87" s="184">
        <f>B87+'10'!G87</f>
        <v>5303</v>
      </c>
      <c r="H87" s="42">
        <f>C87+[2]אוקטובר!G87</f>
        <v>5233</v>
      </c>
      <c r="I87" s="188">
        <v>5520</v>
      </c>
      <c r="J87" s="219">
        <f t="shared" si="6"/>
        <v>1.3376648194152407E-2</v>
      </c>
      <c r="K87" s="220">
        <f t="shared" si="7"/>
        <v>-3.9311594202898537E-2</v>
      </c>
    </row>
    <row r="88" spans="1:11" x14ac:dyDescent="0.2">
      <c r="A88" s="116" t="s">
        <v>69</v>
      </c>
      <c r="B88" s="234">
        <v>601</v>
      </c>
      <c r="C88" s="42">
        <v>652</v>
      </c>
      <c r="D88" s="188">
        <v>855</v>
      </c>
      <c r="E88" s="219">
        <f t="shared" si="4"/>
        <v>-7.8220858895705514E-2</v>
      </c>
      <c r="F88" s="220">
        <f t="shared" si="5"/>
        <v>-0.29707602339181283</v>
      </c>
      <c r="G88" s="184">
        <f>B88+'10'!G88</f>
        <v>7357</v>
      </c>
      <c r="H88" s="42">
        <f>C88+[2]אוקטובר!G88</f>
        <v>7818</v>
      </c>
      <c r="I88" s="188">
        <v>9810</v>
      </c>
      <c r="J88" s="219">
        <f t="shared" si="6"/>
        <v>-5.8966487592734707E-2</v>
      </c>
      <c r="K88" s="220">
        <f t="shared" si="7"/>
        <v>-0.25005096839959229</v>
      </c>
    </row>
    <row r="89" spans="1:11" x14ac:dyDescent="0.2">
      <c r="A89" s="123" t="s">
        <v>70</v>
      </c>
      <c r="B89" s="234">
        <v>84</v>
      </c>
      <c r="C89" s="42">
        <v>119</v>
      </c>
      <c r="D89" s="188">
        <v>658</v>
      </c>
      <c r="E89" s="219">
        <f t="shared" si="4"/>
        <v>-0.29411764705882348</v>
      </c>
      <c r="F89" s="220">
        <f t="shared" si="5"/>
        <v>-0.87234042553191493</v>
      </c>
      <c r="G89" s="184">
        <f>B89+'10'!G89</f>
        <v>1198</v>
      </c>
      <c r="H89" s="42">
        <f>C89+[2]אוקטובר!G89</f>
        <v>1760</v>
      </c>
      <c r="I89" s="188">
        <v>3323</v>
      </c>
      <c r="J89" s="219">
        <f t="shared" si="6"/>
        <v>-0.31931818181818183</v>
      </c>
      <c r="K89" s="220">
        <f t="shared" si="7"/>
        <v>-0.63948239542581997</v>
      </c>
    </row>
    <row r="90" spans="1:11" x14ac:dyDescent="0.2">
      <c r="A90" s="116"/>
      <c r="B90" s="234"/>
      <c r="C90" s="42"/>
      <c r="D90" s="188"/>
      <c r="E90" s="219"/>
      <c r="F90" s="220"/>
      <c r="G90" s="184"/>
      <c r="H90" s="42"/>
      <c r="I90" s="188"/>
      <c r="J90" s="219"/>
      <c r="K90" s="220"/>
    </row>
    <row r="91" spans="1:11" x14ac:dyDescent="0.2">
      <c r="A91" s="125" t="s">
        <v>71</v>
      </c>
      <c r="B91" s="234">
        <f>SUM(B92:B94)</f>
        <v>2027</v>
      </c>
      <c r="C91" s="42">
        <f>SUM(C92:C94)</f>
        <v>2308</v>
      </c>
      <c r="D91" s="188">
        <v>2654</v>
      </c>
      <c r="E91" s="219">
        <f t="shared" si="4"/>
        <v>-0.12175043327556323</v>
      </c>
      <c r="F91" s="220">
        <f t="shared" si="5"/>
        <v>-0.23624717407686513</v>
      </c>
      <c r="G91" s="184">
        <f>B91+'10'!G91</f>
        <v>30477</v>
      </c>
      <c r="H91" s="42">
        <f>C91+[2]אוקטובר!G91</f>
        <v>31807</v>
      </c>
      <c r="I91" s="188">
        <v>33771</v>
      </c>
      <c r="J91" s="219">
        <f t="shared" si="6"/>
        <v>-4.1814694878485881E-2</v>
      </c>
      <c r="K91" s="220">
        <f t="shared" si="7"/>
        <v>-9.7539308874478148E-2</v>
      </c>
    </row>
    <row r="92" spans="1:11" x14ac:dyDescent="0.2">
      <c r="A92" s="116" t="s">
        <v>72</v>
      </c>
      <c r="B92" s="234">
        <v>1771</v>
      </c>
      <c r="C92" s="42">
        <v>1892</v>
      </c>
      <c r="D92" s="188">
        <v>2177</v>
      </c>
      <c r="E92" s="219">
        <f t="shared" si="4"/>
        <v>-6.3953488372093026E-2</v>
      </c>
      <c r="F92" s="220">
        <f t="shared" si="5"/>
        <v>-0.18649517684887462</v>
      </c>
      <c r="G92" s="184">
        <f>B92+'10'!G92</f>
        <v>26008</v>
      </c>
      <c r="H92" s="42">
        <f>C92+[2]אוקטובר!G92</f>
        <v>27534</v>
      </c>
      <c r="I92" s="188">
        <v>29343</v>
      </c>
      <c r="J92" s="219">
        <f t="shared" si="6"/>
        <v>-5.5422386867146067E-2</v>
      </c>
      <c r="K92" s="220">
        <f t="shared" si="7"/>
        <v>-0.11365572708993632</v>
      </c>
    </row>
    <row r="93" spans="1:11" x14ac:dyDescent="0.2">
      <c r="A93" s="116" t="s">
        <v>73</v>
      </c>
      <c r="B93" s="234">
        <v>236</v>
      </c>
      <c r="C93" s="42">
        <v>256</v>
      </c>
      <c r="D93" s="188">
        <v>282</v>
      </c>
      <c r="E93" s="219">
        <f t="shared" si="4"/>
        <v>-7.8125E-2</v>
      </c>
      <c r="F93" s="220">
        <f t="shared" si="5"/>
        <v>-0.16312056737588654</v>
      </c>
      <c r="G93" s="184">
        <f>B93+'10'!G93</f>
        <v>3243</v>
      </c>
      <c r="H93" s="42">
        <f>C93+[2]אוקטובר!G93</f>
        <v>3391</v>
      </c>
      <c r="I93" s="188">
        <v>3390</v>
      </c>
      <c r="J93" s="219">
        <f t="shared" si="6"/>
        <v>-4.3644942494839301E-2</v>
      </c>
      <c r="K93" s="220">
        <f t="shared" si="7"/>
        <v>-4.3362831858407058E-2</v>
      </c>
    </row>
    <row r="94" spans="1:11" x14ac:dyDescent="0.2">
      <c r="A94" s="123" t="s">
        <v>17</v>
      </c>
      <c r="B94" s="234">
        <v>20</v>
      </c>
      <c r="C94" s="42">
        <v>160</v>
      </c>
      <c r="D94" s="188">
        <v>195</v>
      </c>
      <c r="E94" s="219">
        <f t="shared" si="4"/>
        <v>-0.875</v>
      </c>
      <c r="F94" s="220">
        <f t="shared" si="5"/>
        <v>-0.89743589743589747</v>
      </c>
      <c r="G94" s="184">
        <f>B94+'10'!G94</f>
        <v>1226</v>
      </c>
      <c r="H94" s="42">
        <f>C94+[2]אוקטובר!G94</f>
        <v>882</v>
      </c>
      <c r="I94" s="188">
        <v>1038</v>
      </c>
      <c r="J94" s="219">
        <f t="shared" si="6"/>
        <v>0.39002267573696137</v>
      </c>
      <c r="K94" s="220">
        <f t="shared" si="7"/>
        <v>0.18111753371868988</v>
      </c>
    </row>
    <row r="95" spans="1:11" x14ac:dyDescent="0.2">
      <c r="A95" s="116"/>
      <c r="B95" s="234"/>
      <c r="C95" s="42"/>
      <c r="D95" s="188"/>
      <c r="E95" s="219"/>
      <c r="F95" s="220"/>
      <c r="G95" s="184"/>
      <c r="H95" s="42"/>
      <c r="I95" s="188"/>
      <c r="J95" s="219"/>
      <c r="K95" s="220"/>
    </row>
    <row r="96" spans="1:11" ht="13.5" thickBot="1" x14ac:dyDescent="0.25">
      <c r="A96" s="125" t="s">
        <v>74</v>
      </c>
      <c r="B96" s="236">
        <v>573</v>
      </c>
      <c r="C96" s="190">
        <v>647</v>
      </c>
      <c r="D96" s="191">
        <v>853</v>
      </c>
      <c r="E96" s="221">
        <f t="shared" si="4"/>
        <v>-0.11437403400309121</v>
      </c>
      <c r="F96" s="222">
        <f t="shared" si="5"/>
        <v>-0.32825322391559197</v>
      </c>
      <c r="G96" s="184">
        <f>B96+'10'!G96</f>
        <v>8665</v>
      </c>
      <c r="H96" s="190">
        <f>C96+[2]אוקטובר!G96</f>
        <v>9579</v>
      </c>
      <c r="I96" s="191">
        <v>15102</v>
      </c>
      <c r="J96" s="221">
        <f t="shared" si="6"/>
        <v>-9.5417058148032141E-2</v>
      </c>
      <c r="K96" s="222">
        <f t="shared" si="7"/>
        <v>-0.42623493577009663</v>
      </c>
    </row>
    <row r="99" spans="2:4" x14ac:dyDescent="0.2">
      <c r="B99" s="237"/>
      <c r="C99" s="9"/>
      <c r="D99" s="9"/>
    </row>
  </sheetData>
  <mergeCells count="4">
    <mergeCell ref="B3:D3"/>
    <mergeCell ref="E3:F3"/>
    <mergeCell ref="G3:I3"/>
    <mergeCell ref="J3:K3"/>
  </mergeCells>
  <conditionalFormatting sqref="E5:F96">
    <cfRule type="cellIs" dxfId="7" priority="3" operator="lessThan">
      <formula>0</formula>
    </cfRule>
    <cfRule type="cellIs" dxfId="6" priority="4" operator="greaterThan">
      <formula>0</formula>
    </cfRule>
  </conditionalFormatting>
  <conditionalFormatting sqref="J5:K96">
    <cfRule type="cellIs" dxfId="5" priority="1" operator="lessThan">
      <formula>0</formula>
    </cfRule>
    <cfRule type="cellIs" dxfId="4" priority="2" operator="greaterThan">
      <formula>0</formula>
    </cfRule>
  </conditionalFormatting>
  <pageMargins left="0.7" right="0.7" top="0.75" bottom="0.75" header="0.3" footer="0.3"/>
  <pageSetup paperSize="9" scale="76" orientation="landscape" r:id="rId1"/>
  <rowBreaks count="1" manualBreakCount="1">
    <brk id="52" max="1638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7"/>
  <sheetViews>
    <sheetView tabSelected="1" topLeftCell="A16" zoomScaleNormal="100" workbookViewId="0">
      <selection activeCell="B37" sqref="B37"/>
    </sheetView>
  </sheetViews>
  <sheetFormatPr defaultRowHeight="12.75" x14ac:dyDescent="0.2"/>
  <cols>
    <col min="1" max="1" width="24.25" style="46" customWidth="1"/>
    <col min="2" max="3" width="6.625" style="46" bestFit="1" customWidth="1"/>
    <col min="4" max="6" width="6.625" style="9" bestFit="1" customWidth="1"/>
    <col min="7" max="9" width="8" style="9" bestFit="1" customWidth="1"/>
    <col min="10" max="11" width="6.625" style="9" bestFit="1" customWidth="1"/>
    <col min="12" max="12" width="9" style="9"/>
    <col min="13" max="13" width="9.875" style="9" bestFit="1" customWidth="1"/>
    <col min="14" max="16384" width="9" style="9"/>
  </cols>
  <sheetData>
    <row r="1" spans="1:25" x14ac:dyDescent="0.2">
      <c r="A1" s="46" t="s">
        <v>86</v>
      </c>
    </row>
    <row r="2" spans="1:25" ht="13.5" thickBot="1" x14ac:dyDescent="0.25"/>
    <row r="3" spans="1:25" s="10" customFormat="1" ht="15" customHeight="1" thickBot="1" x14ac:dyDescent="0.25">
      <c r="A3" s="114"/>
      <c r="B3" s="257" t="s">
        <v>87</v>
      </c>
      <c r="C3" s="258"/>
      <c r="D3" s="259"/>
      <c r="E3" s="257" t="s">
        <v>76</v>
      </c>
      <c r="F3" s="259"/>
      <c r="G3" s="257" t="s">
        <v>88</v>
      </c>
      <c r="H3" s="258"/>
      <c r="I3" s="259"/>
      <c r="J3" s="257" t="s">
        <v>76</v>
      </c>
      <c r="K3" s="259"/>
    </row>
    <row r="4" spans="1:25" ht="13.5" thickBot="1" x14ac:dyDescent="0.25">
      <c r="A4" s="116"/>
      <c r="B4" s="229">
        <v>2015</v>
      </c>
      <c r="C4" s="230">
        <v>2014</v>
      </c>
      <c r="D4" s="231">
        <v>2013</v>
      </c>
      <c r="E4" s="179" t="s">
        <v>133</v>
      </c>
      <c r="F4" s="181" t="s">
        <v>134</v>
      </c>
      <c r="G4" s="229">
        <v>2015</v>
      </c>
      <c r="H4" s="230">
        <v>2014</v>
      </c>
      <c r="I4" s="231">
        <v>2013</v>
      </c>
      <c r="J4" s="229" t="s">
        <v>133</v>
      </c>
      <c r="K4" s="231" t="s">
        <v>134</v>
      </c>
    </row>
    <row r="5" spans="1:25" x14ac:dyDescent="0.2">
      <c r="A5" s="116" t="s">
        <v>0</v>
      </c>
      <c r="B5" s="185">
        <f>B6+B27+B35+B79+B91+B96</f>
        <v>197230</v>
      </c>
      <c r="C5" s="184">
        <v>203449</v>
      </c>
      <c r="D5" s="186">
        <v>240982</v>
      </c>
      <c r="E5" s="218">
        <f>B5/C5-1</f>
        <v>-3.0567857300846879E-2</v>
      </c>
      <c r="F5" s="218">
        <f>B5/D5-1</f>
        <v>-0.18155712874820529</v>
      </c>
      <c r="G5" s="185">
        <f>B5+'11'!G5</f>
        <v>2799501</v>
      </c>
      <c r="H5" s="184">
        <f>C5+[2]נובמבר!G5</f>
        <v>2926074</v>
      </c>
      <c r="I5" s="186">
        <v>2961700</v>
      </c>
      <c r="J5" s="238">
        <f>G5/H5-1</f>
        <v>-4.3256937452709643E-2</v>
      </c>
      <c r="K5" s="218">
        <f>G5/I5-1</f>
        <v>-5.4765506297059119E-2</v>
      </c>
    </row>
    <row r="6" spans="1:25" x14ac:dyDescent="0.2">
      <c r="A6" s="116" t="s">
        <v>1</v>
      </c>
      <c r="B6" s="185">
        <f>B8+B21</f>
        <v>18915</v>
      </c>
      <c r="C6" s="42">
        <f>C8+C21</f>
        <v>15727</v>
      </c>
      <c r="D6" s="188">
        <v>20770</v>
      </c>
      <c r="E6" s="218">
        <f t="shared" ref="E6:E69" si="0">B6/C6-1</f>
        <v>0.20270871749221087</v>
      </c>
      <c r="F6" s="218">
        <f t="shared" ref="F6:F69" si="1">B6/D6-1</f>
        <v>-8.9311506981222921E-2</v>
      </c>
      <c r="G6" s="185">
        <f>B6+'11'!G6</f>
        <v>245790</v>
      </c>
      <c r="H6" s="42">
        <f>C6+[2]נובמבר!G6</f>
        <v>231065</v>
      </c>
      <c r="I6" s="188">
        <v>240822</v>
      </c>
      <c r="J6" s="238">
        <f t="shared" ref="J6:J69" si="2">G6/H6-1</f>
        <v>6.3726657001276665E-2</v>
      </c>
      <c r="K6" s="218">
        <f t="shared" ref="K6:K69" si="3">G6/I6-1</f>
        <v>2.0629344495104229E-2</v>
      </c>
      <c r="L6" s="117"/>
      <c r="M6" s="126"/>
    </row>
    <row r="7" spans="1:25" x14ac:dyDescent="0.2">
      <c r="A7" s="116"/>
      <c r="B7" s="185"/>
      <c r="C7" s="42"/>
      <c r="D7" s="188"/>
      <c r="E7" s="218"/>
      <c r="F7" s="218"/>
      <c r="G7" s="185"/>
      <c r="H7" s="42"/>
      <c r="I7" s="188"/>
      <c r="J7" s="238"/>
      <c r="K7" s="218"/>
      <c r="L7" s="117"/>
      <c r="M7" s="126"/>
    </row>
    <row r="8" spans="1:25" x14ac:dyDescent="0.2">
      <c r="A8" s="116" t="s">
        <v>2</v>
      </c>
      <c r="B8" s="185">
        <f>SUM(B9:B19)</f>
        <v>15102</v>
      </c>
      <c r="C8" s="42">
        <f>SUM(C9:C19)</f>
        <v>12014</v>
      </c>
      <c r="D8" s="188">
        <v>16188</v>
      </c>
      <c r="E8" s="218">
        <f t="shared" si="0"/>
        <v>0.25703346096221069</v>
      </c>
      <c r="F8" s="218">
        <f t="shared" si="1"/>
        <v>-6.7086730911786518E-2</v>
      </c>
      <c r="G8" s="185">
        <f>B8+'11'!G8</f>
        <v>179235</v>
      </c>
      <c r="H8" s="42">
        <f>C8+[2]נובמבר!G8</f>
        <v>171950</v>
      </c>
      <c r="I8" s="188">
        <v>180030</v>
      </c>
      <c r="J8" s="238">
        <f t="shared" si="2"/>
        <v>4.2366967141610923E-2</v>
      </c>
      <c r="K8" s="218">
        <f t="shared" si="3"/>
        <v>-4.4159306782203256E-3</v>
      </c>
      <c r="L8" s="117"/>
    </row>
    <row r="9" spans="1:25" x14ac:dyDescent="0.2">
      <c r="A9" s="116" t="s">
        <v>3</v>
      </c>
      <c r="B9" s="185">
        <v>2103</v>
      </c>
      <c r="C9" s="42">
        <v>1334</v>
      </c>
      <c r="D9" s="188">
        <v>1907</v>
      </c>
      <c r="E9" s="218">
        <f t="shared" si="0"/>
        <v>0.57646176911544234</v>
      </c>
      <c r="F9" s="218">
        <f t="shared" si="1"/>
        <v>0.10277923439958059</v>
      </c>
      <c r="G9" s="185">
        <f>B9+'11'!G9</f>
        <v>39328</v>
      </c>
      <c r="H9" s="42">
        <f>C9+[2]נובמבר!G9</f>
        <v>34669</v>
      </c>
      <c r="I9" s="188">
        <v>39025</v>
      </c>
      <c r="J9" s="238">
        <f t="shared" si="2"/>
        <v>0.1343851856125069</v>
      </c>
      <c r="K9" s="218">
        <f t="shared" si="3"/>
        <v>7.7642536835362819E-3</v>
      </c>
      <c r="L9" s="117"/>
    </row>
    <row r="10" spans="1:25" x14ac:dyDescent="0.2">
      <c r="A10" s="116" t="s">
        <v>4</v>
      </c>
      <c r="B10" s="185">
        <v>1418</v>
      </c>
      <c r="C10" s="42">
        <v>811</v>
      </c>
      <c r="D10" s="188">
        <v>1063</v>
      </c>
      <c r="E10" s="218">
        <f t="shared" si="0"/>
        <v>0.74845869297163992</v>
      </c>
      <c r="F10" s="218">
        <f t="shared" si="1"/>
        <v>0.33396048918156152</v>
      </c>
      <c r="G10" s="185">
        <f>B10+'11'!G10</f>
        <v>5510</v>
      </c>
      <c r="H10" s="42">
        <f>C10+[2]נובמבר!G10</f>
        <v>8675</v>
      </c>
      <c r="I10" s="188">
        <v>9168</v>
      </c>
      <c r="J10" s="238">
        <f t="shared" si="2"/>
        <v>-0.36484149855907777</v>
      </c>
      <c r="K10" s="218">
        <f t="shared" si="3"/>
        <v>-0.39899650959860389</v>
      </c>
      <c r="L10" s="117"/>
      <c r="M10" s="193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</row>
    <row r="11" spans="1:25" x14ac:dyDescent="0.2">
      <c r="A11" s="116" t="s">
        <v>5</v>
      </c>
      <c r="B11" s="185">
        <v>2706</v>
      </c>
      <c r="C11" s="42">
        <v>2346</v>
      </c>
      <c r="D11" s="188">
        <v>4098</v>
      </c>
      <c r="E11" s="218">
        <f t="shared" si="0"/>
        <v>0.15345268542199486</v>
      </c>
      <c r="F11" s="218">
        <f t="shared" si="1"/>
        <v>-0.3396778916544656</v>
      </c>
      <c r="G11" s="185">
        <f>B11+'11'!G11</f>
        <v>22017</v>
      </c>
      <c r="H11" s="42">
        <f>C11+[2]נובמבר!G11</f>
        <v>26605</v>
      </c>
      <c r="I11" s="188">
        <v>29463</v>
      </c>
      <c r="J11" s="238">
        <f t="shared" si="2"/>
        <v>-0.17244878782183803</v>
      </c>
      <c r="K11" s="218">
        <f t="shared" si="3"/>
        <v>-0.25272375521840951</v>
      </c>
      <c r="L11" s="117"/>
      <c r="M11" s="194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58"/>
      <c r="Y11" s="48"/>
    </row>
    <row r="12" spans="1:25" x14ac:dyDescent="0.2">
      <c r="A12" s="116" t="s">
        <v>104</v>
      </c>
      <c r="B12" s="185">
        <v>384</v>
      </c>
      <c r="C12" s="42">
        <v>280</v>
      </c>
      <c r="D12" s="188">
        <v>553</v>
      </c>
      <c r="E12" s="218">
        <f t="shared" si="0"/>
        <v>0.37142857142857144</v>
      </c>
      <c r="F12" s="218">
        <f t="shared" si="1"/>
        <v>-0.30560578661844484</v>
      </c>
      <c r="G12" s="185">
        <f>B12+'11'!G12</f>
        <v>4309</v>
      </c>
      <c r="H12" s="42">
        <f>C12+[2]נובמבר!G12</f>
        <v>5262</v>
      </c>
      <c r="I12" s="188">
        <v>4796</v>
      </c>
      <c r="J12" s="238">
        <f t="shared" si="2"/>
        <v>-0.1811098441657164</v>
      </c>
      <c r="K12" s="218">
        <f t="shared" si="3"/>
        <v>-0.1015429524603837</v>
      </c>
      <c r="L12" s="117"/>
    </row>
    <row r="13" spans="1:25" x14ac:dyDescent="0.2">
      <c r="A13" s="116" t="s">
        <v>6</v>
      </c>
      <c r="B13" s="185">
        <v>3120</v>
      </c>
      <c r="C13" s="42">
        <v>2285</v>
      </c>
      <c r="D13" s="188">
        <v>2022</v>
      </c>
      <c r="E13" s="218">
        <f t="shared" si="0"/>
        <v>0.3654266958424508</v>
      </c>
      <c r="F13" s="218">
        <f t="shared" si="1"/>
        <v>0.54302670623145399</v>
      </c>
      <c r="G13" s="185">
        <f>B13+'11'!G13</f>
        <v>47007</v>
      </c>
      <c r="H13" s="42">
        <f>C13+[2]נובמבר!G13</f>
        <v>32402</v>
      </c>
      <c r="I13" s="188">
        <v>25042</v>
      </c>
      <c r="J13" s="238">
        <f t="shared" si="2"/>
        <v>0.45074378124807102</v>
      </c>
      <c r="K13" s="218">
        <f t="shared" si="3"/>
        <v>0.87712642760162929</v>
      </c>
      <c r="L13" s="117"/>
    </row>
    <row r="14" spans="1:25" x14ac:dyDescent="0.2">
      <c r="A14" s="116" t="s">
        <v>7</v>
      </c>
      <c r="B14" s="185">
        <v>829</v>
      </c>
      <c r="C14" s="42">
        <v>1110</v>
      </c>
      <c r="D14" s="188">
        <v>1709</v>
      </c>
      <c r="E14" s="218">
        <f t="shared" si="0"/>
        <v>-0.25315315315315312</v>
      </c>
      <c r="F14" s="218">
        <f t="shared" si="1"/>
        <v>-0.51492100643651262</v>
      </c>
      <c r="G14" s="185">
        <f>B14+'11'!G14</f>
        <v>9984</v>
      </c>
      <c r="H14" s="42">
        <f>C14+[2]נובמבר!G14</f>
        <v>13043</v>
      </c>
      <c r="I14" s="188">
        <v>13516</v>
      </c>
      <c r="J14" s="238">
        <f t="shared" si="2"/>
        <v>-0.23453193283753737</v>
      </c>
      <c r="K14" s="218">
        <f t="shared" si="3"/>
        <v>-0.26131991713524716</v>
      </c>
      <c r="L14" s="117"/>
    </row>
    <row r="15" spans="1:25" x14ac:dyDescent="0.2">
      <c r="A15" s="116" t="s">
        <v>8</v>
      </c>
      <c r="B15" s="185">
        <v>265</v>
      </c>
      <c r="C15" s="42">
        <v>335</v>
      </c>
      <c r="D15" s="188">
        <v>315</v>
      </c>
      <c r="E15" s="218">
        <f t="shared" si="0"/>
        <v>-0.20895522388059706</v>
      </c>
      <c r="F15" s="218">
        <f t="shared" si="1"/>
        <v>-0.15873015873015872</v>
      </c>
      <c r="G15" s="185">
        <f>B15+'11'!G15</f>
        <v>5604</v>
      </c>
      <c r="H15" s="42">
        <f>C15+[2]נובמבר!G15</f>
        <v>6044</v>
      </c>
      <c r="I15" s="188">
        <v>5259</v>
      </c>
      <c r="J15" s="238">
        <f t="shared" si="2"/>
        <v>-7.2799470549305134E-2</v>
      </c>
      <c r="K15" s="218">
        <f t="shared" si="3"/>
        <v>6.560182544209936E-2</v>
      </c>
      <c r="L15" s="117"/>
    </row>
    <row r="16" spans="1:25" x14ac:dyDescent="0.2">
      <c r="A16" s="116" t="s">
        <v>9</v>
      </c>
      <c r="B16" s="185">
        <v>1067</v>
      </c>
      <c r="C16" s="42">
        <v>823</v>
      </c>
      <c r="D16" s="188">
        <v>1405</v>
      </c>
      <c r="E16" s="218">
        <f t="shared" si="0"/>
        <v>0.29647630619684073</v>
      </c>
      <c r="F16" s="218">
        <f t="shared" si="1"/>
        <v>-0.24056939501779362</v>
      </c>
      <c r="G16" s="185">
        <f>B16+'11'!G16</f>
        <v>22334</v>
      </c>
      <c r="H16" s="42">
        <f>C16+[2]נובמבר!G16</f>
        <v>21650</v>
      </c>
      <c r="I16" s="188">
        <v>28067</v>
      </c>
      <c r="J16" s="238">
        <f t="shared" si="2"/>
        <v>3.1593533487297876E-2</v>
      </c>
      <c r="K16" s="218">
        <f t="shared" si="3"/>
        <v>-0.20426123205187585</v>
      </c>
    </row>
    <row r="17" spans="1:11" x14ac:dyDescent="0.2">
      <c r="A17" s="116" t="s">
        <v>10</v>
      </c>
      <c r="B17" s="185">
        <v>2433</v>
      </c>
      <c r="C17" s="42">
        <v>2086</v>
      </c>
      <c r="D17" s="188">
        <v>2105</v>
      </c>
      <c r="E17" s="218">
        <f t="shared" si="0"/>
        <v>0.16634707574304897</v>
      </c>
      <c r="F17" s="218">
        <f t="shared" si="1"/>
        <v>0.15581947743467928</v>
      </c>
      <c r="G17" s="185">
        <f>B17+'11'!G17</f>
        <v>9738</v>
      </c>
      <c r="H17" s="42">
        <f>C17+[2]נובמבר!G17</f>
        <v>10368</v>
      </c>
      <c r="I17" s="188">
        <v>10620</v>
      </c>
      <c r="J17" s="238">
        <f t="shared" si="2"/>
        <v>-6.076388888888884E-2</v>
      </c>
      <c r="K17" s="218">
        <f t="shared" si="3"/>
        <v>-8.3050847457627142E-2</v>
      </c>
    </row>
    <row r="18" spans="1:11" x14ac:dyDescent="0.2">
      <c r="A18" s="116" t="s">
        <v>11</v>
      </c>
      <c r="B18" s="185">
        <v>103</v>
      </c>
      <c r="C18" s="42">
        <v>136</v>
      </c>
      <c r="D18" s="188">
        <v>303</v>
      </c>
      <c r="E18" s="218">
        <f t="shared" si="0"/>
        <v>-0.24264705882352944</v>
      </c>
      <c r="F18" s="218">
        <f t="shared" si="1"/>
        <v>-0.66006600660066006</v>
      </c>
      <c r="G18" s="185">
        <f>B18+'11'!G18</f>
        <v>2270</v>
      </c>
      <c r="H18" s="42">
        <f>C18+[2]נובמבר!G18</f>
        <v>3080</v>
      </c>
      <c r="I18" s="188">
        <v>3819</v>
      </c>
      <c r="J18" s="238">
        <f t="shared" si="2"/>
        <v>-0.26298701298701299</v>
      </c>
      <c r="K18" s="218">
        <f t="shared" si="3"/>
        <v>-0.40560356114166007</v>
      </c>
    </row>
    <row r="19" spans="1:11" x14ac:dyDescent="0.2">
      <c r="A19" s="116" t="s">
        <v>12</v>
      </c>
      <c r="B19" s="185">
        <v>674</v>
      </c>
      <c r="C19" s="42">
        <v>468</v>
      </c>
      <c r="D19" s="188">
        <v>708</v>
      </c>
      <c r="E19" s="218">
        <f t="shared" si="0"/>
        <v>0.44017094017094016</v>
      </c>
      <c r="F19" s="218">
        <f t="shared" si="1"/>
        <v>-4.8022598870056443E-2</v>
      </c>
      <c r="G19" s="185">
        <f>B19+'11'!G19</f>
        <v>11134</v>
      </c>
      <c r="H19" s="42">
        <f>C19+[2]נובמבר!G19</f>
        <v>10152</v>
      </c>
      <c r="I19" s="188">
        <v>11255</v>
      </c>
      <c r="J19" s="238">
        <f t="shared" si="2"/>
        <v>9.6729708431836148E-2</v>
      </c>
      <c r="K19" s="218">
        <f t="shared" si="3"/>
        <v>-1.0750777432252279E-2</v>
      </c>
    </row>
    <row r="20" spans="1:11" x14ac:dyDescent="0.2">
      <c r="A20" s="116"/>
      <c r="B20" s="185"/>
      <c r="C20" s="42"/>
      <c r="D20" s="188"/>
      <c r="E20" s="218"/>
      <c r="F20" s="218"/>
      <c r="G20" s="185"/>
      <c r="H20" s="42"/>
      <c r="I20" s="188"/>
      <c r="J20" s="238"/>
      <c r="K20" s="218"/>
    </row>
    <row r="21" spans="1:11" x14ac:dyDescent="0.2">
      <c r="A21" s="116" t="s">
        <v>13</v>
      </c>
      <c r="B21" s="185">
        <f>SUM(B22:B25)</f>
        <v>3813</v>
      </c>
      <c r="C21" s="42">
        <f>SUM(C22:C25)</f>
        <v>3713</v>
      </c>
      <c r="D21" s="188">
        <v>4582</v>
      </c>
      <c r="E21" s="218">
        <f t="shared" si="0"/>
        <v>2.6932399676811158E-2</v>
      </c>
      <c r="F21" s="218">
        <f t="shared" si="1"/>
        <v>-0.16783064164120476</v>
      </c>
      <c r="G21" s="185">
        <f>B21+'11'!G21</f>
        <v>66555</v>
      </c>
      <c r="H21" s="42">
        <f>C21+[2]נובמבר!G21</f>
        <v>59115</v>
      </c>
      <c r="I21" s="188">
        <v>60792</v>
      </c>
      <c r="J21" s="238">
        <f t="shared" si="2"/>
        <v>0.12585638162902812</v>
      </c>
      <c r="K21" s="218">
        <f t="shared" si="3"/>
        <v>9.4798657718120793E-2</v>
      </c>
    </row>
    <row r="22" spans="1:11" x14ac:dyDescent="0.2">
      <c r="A22" s="116" t="s">
        <v>14</v>
      </c>
      <c r="B22" s="185">
        <v>279</v>
      </c>
      <c r="C22" s="42">
        <v>335</v>
      </c>
      <c r="D22" s="188">
        <v>392</v>
      </c>
      <c r="E22" s="218">
        <f t="shared" si="0"/>
        <v>-0.16716417910447756</v>
      </c>
      <c r="F22" s="218">
        <f t="shared" si="1"/>
        <v>-0.28826530612244894</v>
      </c>
      <c r="G22" s="185">
        <f>B22+'11'!G22</f>
        <v>5331</v>
      </c>
      <c r="H22" s="42">
        <f>C22+[2]נובמבר!G22</f>
        <v>5873</v>
      </c>
      <c r="I22" s="188">
        <v>6812</v>
      </c>
      <c r="J22" s="238">
        <f t="shared" si="2"/>
        <v>-9.2286735910097062E-2</v>
      </c>
      <c r="K22" s="218">
        <f t="shared" si="3"/>
        <v>-0.21741045214327659</v>
      </c>
    </row>
    <row r="23" spans="1:11" x14ac:dyDescent="0.2">
      <c r="A23" s="116" t="s">
        <v>15</v>
      </c>
      <c r="B23" s="185">
        <v>1593</v>
      </c>
      <c r="C23" s="42">
        <v>1232</v>
      </c>
      <c r="D23" s="188">
        <v>1922</v>
      </c>
      <c r="E23" s="218">
        <f t="shared" si="0"/>
        <v>0.29301948051948057</v>
      </c>
      <c r="F23" s="218">
        <f t="shared" si="1"/>
        <v>-0.17117585848074923</v>
      </c>
      <c r="G23" s="185">
        <f>B23+'11'!G23</f>
        <v>25699</v>
      </c>
      <c r="H23" s="42">
        <f>C23+[2]נובמבר!G23</f>
        <v>22356</v>
      </c>
      <c r="I23" s="188">
        <v>22477</v>
      </c>
      <c r="J23" s="238">
        <f t="shared" si="2"/>
        <v>0.149534800500984</v>
      </c>
      <c r="K23" s="218">
        <f t="shared" si="3"/>
        <v>0.14334653201049963</v>
      </c>
    </row>
    <row r="24" spans="1:11" x14ac:dyDescent="0.2">
      <c r="A24" s="116" t="s">
        <v>16</v>
      </c>
      <c r="B24" s="185">
        <v>885</v>
      </c>
      <c r="C24" s="42">
        <v>1209</v>
      </c>
      <c r="D24" s="188">
        <v>1249</v>
      </c>
      <c r="E24" s="218">
        <f t="shared" si="0"/>
        <v>-0.26799007444168732</v>
      </c>
      <c r="F24" s="218">
        <f t="shared" si="1"/>
        <v>-0.29143314651721375</v>
      </c>
      <c r="G24" s="185">
        <f>B24+'11'!G24</f>
        <v>21438</v>
      </c>
      <c r="H24" s="42">
        <f>C24+[2]נובמבר!G24</f>
        <v>17181</v>
      </c>
      <c r="I24" s="188">
        <v>17936</v>
      </c>
      <c r="J24" s="238">
        <f t="shared" si="2"/>
        <v>0.24777370350969097</v>
      </c>
      <c r="K24" s="218">
        <f t="shared" si="3"/>
        <v>0.19524977698483492</v>
      </c>
    </row>
    <row r="25" spans="1:11" x14ac:dyDescent="0.2">
      <c r="A25" s="116" t="s">
        <v>17</v>
      </c>
      <c r="B25" s="185">
        <v>1056</v>
      </c>
      <c r="C25" s="42">
        <v>937</v>
      </c>
      <c r="D25" s="188">
        <v>1018.9999999999999</v>
      </c>
      <c r="E25" s="218">
        <f t="shared" si="0"/>
        <v>0.12700106723585902</v>
      </c>
      <c r="F25" s="218">
        <f t="shared" si="1"/>
        <v>3.6310107948969605E-2</v>
      </c>
      <c r="G25" s="185">
        <f>B25+'11'!G25</f>
        <v>14087</v>
      </c>
      <c r="H25" s="42">
        <f>C25+[2]נובמבר!G25</f>
        <v>13705</v>
      </c>
      <c r="I25" s="188">
        <v>13567</v>
      </c>
      <c r="J25" s="238">
        <f t="shared" si="2"/>
        <v>2.7873039036847791E-2</v>
      </c>
      <c r="K25" s="218">
        <f t="shared" si="3"/>
        <v>3.8328296602049061E-2</v>
      </c>
    </row>
    <row r="26" spans="1:11" x14ac:dyDescent="0.2">
      <c r="A26" s="116"/>
      <c r="B26" s="185"/>
      <c r="C26" s="42"/>
      <c r="D26" s="188"/>
      <c r="E26" s="218"/>
      <c r="F26" s="218"/>
      <c r="G26" s="185"/>
      <c r="H26" s="42"/>
      <c r="I26" s="188"/>
      <c r="J26" s="238"/>
      <c r="K26" s="218"/>
    </row>
    <row r="27" spans="1:11" x14ac:dyDescent="0.2">
      <c r="A27" s="116" t="s">
        <v>18</v>
      </c>
      <c r="B27" s="185">
        <f>SUM(B28:B33)</f>
        <v>6821</v>
      </c>
      <c r="C27" s="42">
        <f>SUM(C28:C33)</f>
        <v>10955</v>
      </c>
      <c r="D27" s="188">
        <v>10336</v>
      </c>
      <c r="E27" s="218">
        <f t="shared" si="0"/>
        <v>-0.37736193518941119</v>
      </c>
      <c r="F27" s="218">
        <f t="shared" si="1"/>
        <v>-0.34007352941176472</v>
      </c>
      <c r="G27" s="185">
        <f>B27+'11'!G27</f>
        <v>67935</v>
      </c>
      <c r="H27" s="42">
        <f>C27+[2]נובמבר!G27</f>
        <v>68341</v>
      </c>
      <c r="I27" s="188">
        <v>72607</v>
      </c>
      <c r="J27" s="238">
        <f t="shared" si="2"/>
        <v>-5.9407968862029703E-3</v>
      </c>
      <c r="K27" s="218">
        <f t="shared" si="3"/>
        <v>-6.4346412880300852E-2</v>
      </c>
    </row>
    <row r="28" spans="1:11" x14ac:dyDescent="0.2">
      <c r="A28" s="116" t="s">
        <v>19</v>
      </c>
      <c r="B28" s="185">
        <v>2338</v>
      </c>
      <c r="C28" s="42">
        <v>2468</v>
      </c>
      <c r="D28" s="188">
        <v>2588</v>
      </c>
      <c r="E28" s="218">
        <f t="shared" si="0"/>
        <v>-5.267423014586714E-2</v>
      </c>
      <c r="F28" s="218">
        <f t="shared" si="1"/>
        <v>-9.6599690880989186E-2</v>
      </c>
      <c r="G28" s="185">
        <f>B28+'11'!G28</f>
        <v>19873</v>
      </c>
      <c r="H28" s="42">
        <f>C28+[2]נובמבר!G28</f>
        <v>19981</v>
      </c>
      <c r="I28" s="188">
        <v>23501</v>
      </c>
      <c r="J28" s="238">
        <f t="shared" si="2"/>
        <v>-5.4051348781342101E-3</v>
      </c>
      <c r="K28" s="218">
        <f t="shared" si="3"/>
        <v>-0.15437640951448872</v>
      </c>
    </row>
    <row r="29" spans="1:11" x14ac:dyDescent="0.2">
      <c r="A29" s="116" t="s">
        <v>20</v>
      </c>
      <c r="B29" s="185">
        <v>112</v>
      </c>
      <c r="C29" s="42">
        <v>97</v>
      </c>
      <c r="D29" s="188">
        <v>146</v>
      </c>
      <c r="E29" s="218">
        <f t="shared" si="0"/>
        <v>0.15463917525773185</v>
      </c>
      <c r="F29" s="218">
        <f t="shared" si="1"/>
        <v>-0.23287671232876717</v>
      </c>
      <c r="G29" s="185">
        <f>B29+'11'!G29</f>
        <v>6103</v>
      </c>
      <c r="H29" s="42">
        <f>C29+[2]נובמבר!G29</f>
        <v>5245</v>
      </c>
      <c r="I29" s="188">
        <v>4062.0000000000005</v>
      </c>
      <c r="J29" s="238">
        <f t="shared" si="2"/>
        <v>0.16358436606291704</v>
      </c>
      <c r="K29" s="218">
        <f t="shared" si="3"/>
        <v>0.50246184145741002</v>
      </c>
    </row>
    <row r="30" spans="1:11" x14ac:dyDescent="0.2">
      <c r="A30" s="116" t="s">
        <v>21</v>
      </c>
      <c r="B30" s="185">
        <v>232</v>
      </c>
      <c r="C30" s="42">
        <v>196</v>
      </c>
      <c r="D30" s="188">
        <v>306</v>
      </c>
      <c r="E30" s="218">
        <f t="shared" si="0"/>
        <v>0.18367346938775508</v>
      </c>
      <c r="F30" s="218">
        <f t="shared" si="1"/>
        <v>-0.24183006535947715</v>
      </c>
      <c r="G30" s="185">
        <f>B30+'11'!G30</f>
        <v>3193</v>
      </c>
      <c r="H30" s="42">
        <f>C30+[2]נובמבר!G30</f>
        <v>3128</v>
      </c>
      <c r="I30" s="188">
        <v>2492</v>
      </c>
      <c r="J30" s="238">
        <f t="shared" si="2"/>
        <v>2.0780051150895096E-2</v>
      </c>
      <c r="K30" s="218">
        <f t="shared" si="3"/>
        <v>0.28130016051364359</v>
      </c>
    </row>
    <row r="31" spans="1:11" x14ac:dyDescent="0.2">
      <c r="A31" s="118" t="s">
        <v>22</v>
      </c>
      <c r="B31" s="185">
        <v>2502</v>
      </c>
      <c r="C31" s="42">
        <v>6670</v>
      </c>
      <c r="D31" s="188">
        <v>5968</v>
      </c>
      <c r="E31" s="218">
        <f t="shared" si="0"/>
        <v>-0.62488755622188907</v>
      </c>
      <c r="F31" s="218">
        <f t="shared" si="1"/>
        <v>-0.58076407506702421</v>
      </c>
      <c r="G31" s="185">
        <f>B31+'11'!G31</f>
        <v>16315</v>
      </c>
      <c r="H31" s="42">
        <f>C31+[2]נובמבר!G31</f>
        <v>20484</v>
      </c>
      <c r="I31" s="188">
        <v>24557</v>
      </c>
      <c r="J31" s="238">
        <f t="shared" si="2"/>
        <v>-0.20352470220660024</v>
      </c>
      <c r="K31" s="218">
        <f t="shared" si="3"/>
        <v>-0.33562731604023288</v>
      </c>
    </row>
    <row r="32" spans="1:11" x14ac:dyDescent="0.2">
      <c r="A32" s="118" t="s">
        <v>116</v>
      </c>
      <c r="B32" s="185">
        <v>205</v>
      </c>
      <c r="C32" s="42">
        <v>247</v>
      </c>
      <c r="D32" s="188">
        <v>171</v>
      </c>
      <c r="E32" s="218">
        <f t="shared" si="0"/>
        <v>-0.17004048582995956</v>
      </c>
      <c r="F32" s="218">
        <f t="shared" si="1"/>
        <v>0.19883040935672525</v>
      </c>
      <c r="G32" s="185">
        <f>B32+'11'!G32</f>
        <v>3440</v>
      </c>
      <c r="H32" s="42">
        <f>C32+[2]נובמבר!G32</f>
        <v>3545</v>
      </c>
      <c r="I32" s="188">
        <v>2489</v>
      </c>
      <c r="J32" s="238">
        <f t="shared" si="2"/>
        <v>-2.9619181946403339E-2</v>
      </c>
      <c r="K32" s="218">
        <f t="shared" si="3"/>
        <v>0.38208115709120127</v>
      </c>
    </row>
    <row r="33" spans="1:11" x14ac:dyDescent="0.2">
      <c r="A33" s="116" t="s">
        <v>17</v>
      </c>
      <c r="B33" s="185">
        <v>1432</v>
      </c>
      <c r="C33" s="42">
        <v>1277</v>
      </c>
      <c r="D33" s="188">
        <v>1157</v>
      </c>
      <c r="E33" s="218">
        <f t="shared" si="0"/>
        <v>0.12137823022709471</v>
      </c>
      <c r="F33" s="218">
        <f t="shared" si="1"/>
        <v>0.23768366464995672</v>
      </c>
      <c r="G33" s="185">
        <f>B33+'11'!G33</f>
        <v>19011</v>
      </c>
      <c r="H33" s="42">
        <f>C33+[2]נובמבר!G33</f>
        <v>15958</v>
      </c>
      <c r="I33" s="188">
        <v>15506</v>
      </c>
      <c r="J33" s="238">
        <f t="shared" si="2"/>
        <v>0.19131470109036219</v>
      </c>
      <c r="K33" s="218">
        <f t="shared" si="3"/>
        <v>0.22604153231007351</v>
      </c>
    </row>
    <row r="34" spans="1:11" x14ac:dyDescent="0.2">
      <c r="B34" s="185"/>
      <c r="C34" s="42"/>
      <c r="D34" s="188"/>
      <c r="E34" s="218"/>
      <c r="F34" s="218"/>
      <c r="G34" s="185"/>
      <c r="H34" s="42"/>
      <c r="I34" s="188"/>
      <c r="J34" s="238"/>
      <c r="K34" s="218"/>
    </row>
    <row r="35" spans="1:11" x14ac:dyDescent="0.2">
      <c r="A35" s="116" t="s">
        <v>23</v>
      </c>
      <c r="B35" s="185">
        <f>B36+SUM(B41:B51)+B53+SUM(B62:B65)+SUM(B67:B77)</f>
        <v>106501</v>
      </c>
      <c r="C35" s="42">
        <f>SUM(C37:C51)+C53+SUM(C62:C65)+SUM(C67:C77)</f>
        <v>111505</v>
      </c>
      <c r="D35" s="188">
        <v>138895</v>
      </c>
      <c r="E35" s="218">
        <f t="shared" si="0"/>
        <v>-4.4876911349266857E-2</v>
      </c>
      <c r="F35" s="218">
        <f t="shared" si="1"/>
        <v>-0.23322653803232662</v>
      </c>
      <c r="G35" s="185">
        <f>B35+'11'!G35</f>
        <v>1633997</v>
      </c>
      <c r="H35" s="42">
        <f>C35+[2]נובמבר!G35</f>
        <v>1787380</v>
      </c>
      <c r="I35" s="188">
        <v>1791847</v>
      </c>
      <c r="J35" s="238">
        <f t="shared" si="2"/>
        <v>-8.5814432297552812E-2</v>
      </c>
      <c r="K35" s="218">
        <f t="shared" si="3"/>
        <v>-8.8093458872325558E-2</v>
      </c>
    </row>
    <row r="36" spans="1:11" x14ac:dyDescent="0.2">
      <c r="A36" s="116" t="s">
        <v>24</v>
      </c>
      <c r="B36" s="185">
        <v>4597</v>
      </c>
      <c r="C36" s="42">
        <f>SUM(C37:C40)</f>
        <v>3640</v>
      </c>
      <c r="D36" s="188">
        <v>6913</v>
      </c>
      <c r="E36" s="218">
        <f t="shared" si="0"/>
        <v>0.26291208791208787</v>
      </c>
      <c r="F36" s="218">
        <f t="shared" si="1"/>
        <v>-0.33502097497468541</v>
      </c>
      <c r="G36" s="185">
        <f>B36+'11'!G36</f>
        <v>70637</v>
      </c>
      <c r="H36" s="42">
        <f>C36+[2]נובמבר!G36</f>
        <v>78601</v>
      </c>
      <c r="I36" s="188">
        <v>79080</v>
      </c>
      <c r="J36" s="238">
        <f t="shared" si="2"/>
        <v>-0.10132186613401861</v>
      </c>
      <c r="K36" s="218">
        <f t="shared" si="3"/>
        <v>-0.10676530096105208</v>
      </c>
    </row>
    <row r="37" spans="1:11" x14ac:dyDescent="0.2">
      <c r="A37" s="116" t="s">
        <v>25</v>
      </c>
      <c r="B37" s="185">
        <v>1360</v>
      </c>
      <c r="C37" s="42">
        <v>549</v>
      </c>
      <c r="D37" s="188">
        <v>2380</v>
      </c>
      <c r="E37" s="218">
        <f t="shared" si="0"/>
        <v>1.4772313296903459</v>
      </c>
      <c r="F37" s="218">
        <f t="shared" si="1"/>
        <v>-0.4285714285714286</v>
      </c>
      <c r="G37" s="185">
        <f>B37+'11'!G37</f>
        <v>12743</v>
      </c>
      <c r="H37" s="42">
        <f>C37+[2]נובמבר!G37</f>
        <v>15660</v>
      </c>
      <c r="I37" s="188">
        <v>18716</v>
      </c>
      <c r="J37" s="238">
        <f t="shared" si="2"/>
        <v>-0.18627075351213285</v>
      </c>
      <c r="K37" s="218">
        <f t="shared" si="3"/>
        <v>-0.31913870485146401</v>
      </c>
    </row>
    <row r="38" spans="1:11" x14ac:dyDescent="0.2">
      <c r="A38" s="116" t="s">
        <v>26</v>
      </c>
      <c r="B38" s="185">
        <v>1392</v>
      </c>
      <c r="C38" s="42">
        <v>1472</v>
      </c>
      <c r="D38" s="188">
        <v>2096</v>
      </c>
      <c r="E38" s="218">
        <f t="shared" si="0"/>
        <v>-5.4347826086956541E-2</v>
      </c>
      <c r="F38" s="218">
        <f t="shared" si="1"/>
        <v>-0.33587786259541985</v>
      </c>
      <c r="G38" s="185">
        <f>B38+'11'!G38</f>
        <v>23935</v>
      </c>
      <c r="H38" s="42">
        <f>C38+[2]נובמבר!G38</f>
        <v>25066</v>
      </c>
      <c r="I38" s="188">
        <v>24495</v>
      </c>
      <c r="J38" s="238">
        <f t="shared" si="2"/>
        <v>-4.5120880874491398E-2</v>
      </c>
      <c r="K38" s="218">
        <f t="shared" si="3"/>
        <v>-2.2861808532353534E-2</v>
      </c>
    </row>
    <row r="39" spans="1:11" x14ac:dyDescent="0.2">
      <c r="A39" s="116" t="s">
        <v>27</v>
      </c>
      <c r="B39" s="185">
        <v>539</v>
      </c>
      <c r="C39" s="42">
        <v>604</v>
      </c>
      <c r="D39" s="188">
        <v>845</v>
      </c>
      <c r="E39" s="218">
        <f t="shared" si="0"/>
        <v>-0.10761589403973515</v>
      </c>
      <c r="F39" s="218">
        <f t="shared" si="1"/>
        <v>-0.36213017751479293</v>
      </c>
      <c r="G39" s="185">
        <f>B39+'11'!G39</f>
        <v>13958</v>
      </c>
      <c r="H39" s="42">
        <f>C39+[2]נובמבר!G39</f>
        <v>15006</v>
      </c>
      <c r="I39" s="188">
        <v>16379.999999999998</v>
      </c>
      <c r="J39" s="238">
        <f t="shared" si="2"/>
        <v>-6.9838731174197033E-2</v>
      </c>
      <c r="K39" s="218">
        <f t="shared" si="3"/>
        <v>-0.14786324786324778</v>
      </c>
    </row>
    <row r="40" spans="1:11" x14ac:dyDescent="0.2">
      <c r="A40" s="116" t="s">
        <v>28</v>
      </c>
      <c r="B40" s="185">
        <v>1273</v>
      </c>
      <c r="C40" s="42">
        <v>1015</v>
      </c>
      <c r="D40" s="188">
        <v>1569</v>
      </c>
      <c r="E40" s="218">
        <f t="shared" si="0"/>
        <v>0.2541871921182266</v>
      </c>
      <c r="F40" s="218">
        <f t="shared" si="1"/>
        <v>-0.18865519439133205</v>
      </c>
      <c r="G40" s="185">
        <f>B40+'11'!G40</f>
        <v>19577</v>
      </c>
      <c r="H40" s="42">
        <f>C40+[2]נובמבר!G40</f>
        <v>22602</v>
      </c>
      <c r="I40" s="188">
        <v>19190</v>
      </c>
      <c r="J40" s="238">
        <f t="shared" si="2"/>
        <v>-0.1338377134766835</v>
      </c>
      <c r="K40" s="218">
        <f t="shared" si="3"/>
        <v>2.0166753517457003E-2</v>
      </c>
    </row>
    <row r="41" spans="1:11" x14ac:dyDescent="0.2">
      <c r="A41" s="116" t="s">
        <v>29</v>
      </c>
      <c r="B41" s="185">
        <v>12387</v>
      </c>
      <c r="C41" s="42">
        <v>11577</v>
      </c>
      <c r="D41" s="188">
        <v>12240</v>
      </c>
      <c r="E41" s="218">
        <f t="shared" si="0"/>
        <v>6.9966312516196005E-2</v>
      </c>
      <c r="F41" s="218">
        <f t="shared" si="1"/>
        <v>1.2009803921568585E-2</v>
      </c>
      <c r="G41" s="185">
        <f>B41+'11'!G41</f>
        <v>174598</v>
      </c>
      <c r="H41" s="42">
        <f>C41+[2]נובמבר!G41</f>
        <v>164623</v>
      </c>
      <c r="I41" s="188">
        <v>173317</v>
      </c>
      <c r="J41" s="238">
        <f t="shared" si="2"/>
        <v>6.0592991258815676E-2</v>
      </c>
      <c r="K41" s="218">
        <f t="shared" si="3"/>
        <v>7.3910810826405271E-3</v>
      </c>
    </row>
    <row r="42" spans="1:11" x14ac:dyDescent="0.2">
      <c r="A42" s="116" t="s">
        <v>30</v>
      </c>
      <c r="B42" s="185">
        <v>516</v>
      </c>
      <c r="C42" s="42">
        <v>484</v>
      </c>
      <c r="D42" s="188">
        <v>526</v>
      </c>
      <c r="E42" s="218">
        <f t="shared" si="0"/>
        <v>6.6115702479338845E-2</v>
      </c>
      <c r="F42" s="218">
        <f t="shared" si="1"/>
        <v>-1.9011406844106515E-2</v>
      </c>
      <c r="G42" s="185">
        <f>B42+'11'!G42</f>
        <v>8117</v>
      </c>
      <c r="H42" s="42">
        <f>C42+[2]נובמבר!G42</f>
        <v>8054</v>
      </c>
      <c r="I42" s="188">
        <v>8074</v>
      </c>
      <c r="J42" s="238">
        <f t="shared" si="2"/>
        <v>7.8222001489942627E-3</v>
      </c>
      <c r="K42" s="218">
        <f t="shared" si="3"/>
        <v>5.325736933366354E-3</v>
      </c>
    </row>
    <row r="43" spans="1:11" x14ac:dyDescent="0.2">
      <c r="A43" s="116" t="s">
        <v>31</v>
      </c>
      <c r="B43" s="185">
        <v>3311</v>
      </c>
      <c r="C43" s="42">
        <v>3140</v>
      </c>
      <c r="D43" s="188">
        <v>3946</v>
      </c>
      <c r="E43" s="218">
        <f t="shared" si="0"/>
        <v>5.4458598726114582E-2</v>
      </c>
      <c r="F43" s="218">
        <f t="shared" si="1"/>
        <v>-0.16092245311708053</v>
      </c>
      <c r="G43" s="185">
        <f>B43+'11'!G43</f>
        <v>47655</v>
      </c>
      <c r="H43" s="42">
        <f>C43+[2]נובמבר!G43</f>
        <v>50219</v>
      </c>
      <c r="I43" s="188">
        <v>52037</v>
      </c>
      <c r="J43" s="238">
        <f t="shared" si="2"/>
        <v>-5.1056373085883844E-2</v>
      </c>
      <c r="K43" s="218">
        <f t="shared" si="3"/>
        <v>-8.4209312604492936E-2</v>
      </c>
    </row>
    <row r="44" spans="1:11" x14ac:dyDescent="0.2">
      <c r="A44" s="116" t="s">
        <v>32</v>
      </c>
      <c r="B44" s="185">
        <v>2574</v>
      </c>
      <c r="C44" s="42">
        <v>2349</v>
      </c>
      <c r="D44" s="188">
        <v>2633</v>
      </c>
      <c r="E44" s="218">
        <f t="shared" si="0"/>
        <v>9.578544061302674E-2</v>
      </c>
      <c r="F44" s="218">
        <f t="shared" si="1"/>
        <v>-2.2407899734143588E-2</v>
      </c>
      <c r="G44" s="185">
        <f>B44+'11'!G44</f>
        <v>32607</v>
      </c>
      <c r="H44" s="42">
        <f>C44+[2]נובמבר!G44</f>
        <v>32322</v>
      </c>
      <c r="I44" s="188">
        <v>32509</v>
      </c>
      <c r="J44" s="238">
        <f t="shared" si="2"/>
        <v>8.817523668089855E-3</v>
      </c>
      <c r="K44" s="218">
        <f t="shared" si="3"/>
        <v>3.0145498169737994E-3</v>
      </c>
    </row>
    <row r="45" spans="1:11" x14ac:dyDescent="0.2">
      <c r="A45" s="118" t="s">
        <v>33</v>
      </c>
      <c r="B45" s="185">
        <v>21803</v>
      </c>
      <c r="C45" s="42">
        <v>22098</v>
      </c>
      <c r="D45" s="188">
        <v>25096</v>
      </c>
      <c r="E45" s="218">
        <f t="shared" si="0"/>
        <v>-1.3349624400398219E-2</v>
      </c>
      <c r="F45" s="218">
        <f t="shared" si="1"/>
        <v>-0.13121613006056743</v>
      </c>
      <c r="G45" s="185">
        <f>B45+'11'!G45</f>
        <v>293671</v>
      </c>
      <c r="H45" s="42">
        <f>C45+[2]נובמבר!G45</f>
        <v>288924</v>
      </c>
      <c r="I45" s="188">
        <v>292305</v>
      </c>
      <c r="J45" s="238">
        <f t="shared" si="2"/>
        <v>1.6429926208968437E-2</v>
      </c>
      <c r="K45" s="218">
        <f t="shared" si="3"/>
        <v>4.6732009373771088E-3</v>
      </c>
    </row>
    <row r="46" spans="1:11" x14ac:dyDescent="0.2">
      <c r="A46" s="118" t="s">
        <v>34</v>
      </c>
      <c r="B46" s="185">
        <v>6972</v>
      </c>
      <c r="C46" s="42">
        <v>8936</v>
      </c>
      <c r="D46" s="188">
        <v>13357</v>
      </c>
      <c r="E46" s="218">
        <f t="shared" si="0"/>
        <v>-0.21978513876454786</v>
      </c>
      <c r="F46" s="218">
        <f t="shared" si="1"/>
        <v>-0.47802650295725091</v>
      </c>
      <c r="G46" s="185">
        <f>B46+'11'!G46</f>
        <v>84415</v>
      </c>
      <c r="H46" s="42">
        <f>C46+[2]נובמבר!G46</f>
        <v>111196</v>
      </c>
      <c r="I46" s="188">
        <v>127739</v>
      </c>
      <c r="J46" s="238">
        <f t="shared" si="2"/>
        <v>-0.24084499442425988</v>
      </c>
      <c r="K46" s="218">
        <f t="shared" si="3"/>
        <v>-0.3391603190881407</v>
      </c>
    </row>
    <row r="47" spans="1:11" x14ac:dyDescent="0.2">
      <c r="A47" s="116" t="s">
        <v>35</v>
      </c>
      <c r="B47" s="185">
        <v>2637</v>
      </c>
      <c r="C47" s="42">
        <v>2373</v>
      </c>
      <c r="D47" s="188">
        <v>3118</v>
      </c>
      <c r="E47" s="218">
        <f t="shared" si="0"/>
        <v>0.11125158027812887</v>
      </c>
      <c r="F47" s="218">
        <f t="shared" si="1"/>
        <v>-0.15426555484284799</v>
      </c>
      <c r="G47" s="185">
        <f>B47+'11'!G47</f>
        <v>38133</v>
      </c>
      <c r="H47" s="42">
        <f>C47+[2]נובמבר!G47</f>
        <v>37480</v>
      </c>
      <c r="I47" s="188">
        <v>38425</v>
      </c>
      <c r="J47" s="238">
        <f t="shared" si="2"/>
        <v>1.7422625400213443E-2</v>
      </c>
      <c r="K47" s="218">
        <f t="shared" si="3"/>
        <v>-7.599219258295431E-3</v>
      </c>
    </row>
    <row r="48" spans="1:11" x14ac:dyDescent="0.2">
      <c r="A48" s="116" t="s">
        <v>36</v>
      </c>
      <c r="B48" s="185">
        <v>10498</v>
      </c>
      <c r="C48" s="42">
        <v>8594</v>
      </c>
      <c r="D48" s="188">
        <v>11071</v>
      </c>
      <c r="E48" s="218">
        <f t="shared" si="0"/>
        <v>0.22154991854782402</v>
      </c>
      <c r="F48" s="218">
        <f t="shared" si="1"/>
        <v>-5.1756842200343267E-2</v>
      </c>
      <c r="G48" s="185">
        <f>B48+'11'!G48</f>
        <v>159767</v>
      </c>
      <c r="H48" s="42">
        <f>C48+[2]נובמבר!G48</f>
        <v>162290</v>
      </c>
      <c r="I48" s="188">
        <v>159797</v>
      </c>
      <c r="J48" s="238">
        <f t="shared" si="2"/>
        <v>-1.5546244377349194E-2</v>
      </c>
      <c r="K48" s="218">
        <f t="shared" si="3"/>
        <v>-1.87738192832132E-4</v>
      </c>
    </row>
    <row r="49" spans="1:11" x14ac:dyDescent="0.2">
      <c r="A49" s="116" t="s">
        <v>37</v>
      </c>
      <c r="B49" s="185">
        <v>1745</v>
      </c>
      <c r="C49" s="42">
        <v>1770</v>
      </c>
      <c r="D49" s="188">
        <v>2313</v>
      </c>
      <c r="E49" s="218">
        <f t="shared" si="0"/>
        <v>-1.4124293785310771E-2</v>
      </c>
      <c r="F49" s="218">
        <f t="shared" si="1"/>
        <v>-0.24556852572416776</v>
      </c>
      <c r="G49" s="185">
        <f>B49+'11'!G49</f>
        <v>22945</v>
      </c>
      <c r="H49" s="42">
        <f>C49+[2]נובמבר!G49</f>
        <v>27923</v>
      </c>
      <c r="I49" s="188">
        <v>26912</v>
      </c>
      <c r="J49" s="238">
        <f t="shared" si="2"/>
        <v>-0.17827597321204747</v>
      </c>
      <c r="K49" s="218">
        <f t="shared" si="3"/>
        <v>-0.1474063614744352</v>
      </c>
    </row>
    <row r="50" spans="1:11" x14ac:dyDescent="0.2">
      <c r="A50" s="118" t="s">
        <v>38</v>
      </c>
      <c r="B50" s="185">
        <v>2966</v>
      </c>
      <c r="C50" s="42">
        <v>3213</v>
      </c>
      <c r="D50" s="188">
        <v>4212</v>
      </c>
      <c r="E50" s="218">
        <f t="shared" si="0"/>
        <v>-7.6875194522253332E-2</v>
      </c>
      <c r="F50" s="218">
        <f t="shared" si="1"/>
        <v>-0.29582146248812913</v>
      </c>
      <c r="G50" s="185">
        <f>B50+'11'!G50</f>
        <v>42177</v>
      </c>
      <c r="H50" s="42">
        <f>C50+[2]נובמבר!G50</f>
        <v>45294</v>
      </c>
      <c r="I50" s="188">
        <v>47885</v>
      </c>
      <c r="J50" s="238">
        <f t="shared" si="2"/>
        <v>-6.8817061862498363E-2</v>
      </c>
      <c r="K50" s="218">
        <f t="shared" si="3"/>
        <v>-0.1192022554035711</v>
      </c>
    </row>
    <row r="51" spans="1:11" x14ac:dyDescent="0.2">
      <c r="A51" s="116" t="s">
        <v>39</v>
      </c>
      <c r="B51" s="185">
        <v>292</v>
      </c>
      <c r="C51" s="42">
        <v>415</v>
      </c>
      <c r="D51" s="188">
        <v>367</v>
      </c>
      <c r="E51" s="218">
        <f t="shared" si="0"/>
        <v>-0.29638554216867474</v>
      </c>
      <c r="F51" s="218">
        <f t="shared" si="1"/>
        <v>-0.20435967302452318</v>
      </c>
      <c r="G51" s="185">
        <f>B51+'11'!G51</f>
        <v>8261</v>
      </c>
      <c r="H51" s="42">
        <f>C51+[2]נובמבר!G51</f>
        <v>7588</v>
      </c>
      <c r="I51" s="188">
        <v>8789</v>
      </c>
      <c r="J51" s="238">
        <f t="shared" si="2"/>
        <v>8.8692672641012216E-2</v>
      </c>
      <c r="K51" s="218">
        <f t="shared" si="3"/>
        <v>-6.0075093867334117E-2</v>
      </c>
    </row>
    <row r="52" spans="1:11" x14ac:dyDescent="0.2">
      <c r="A52" s="116"/>
      <c r="B52" s="185"/>
      <c r="C52" s="42"/>
      <c r="D52" s="188"/>
      <c r="E52" s="218"/>
      <c r="F52" s="218"/>
      <c r="G52" s="185"/>
      <c r="H52" s="42"/>
      <c r="I52" s="188"/>
      <c r="J52" s="238"/>
      <c r="K52" s="218"/>
    </row>
    <row r="53" spans="1:11" x14ac:dyDescent="0.2">
      <c r="A53" s="116" t="s">
        <v>40</v>
      </c>
      <c r="B53" s="185">
        <f>SUM(B54:B60)</f>
        <v>24354</v>
      </c>
      <c r="C53" s="42">
        <f>SUM(C54:C60)</f>
        <v>32574</v>
      </c>
      <c r="D53" s="188">
        <v>40222</v>
      </c>
      <c r="E53" s="218">
        <f t="shared" si="0"/>
        <v>-0.25234849880272614</v>
      </c>
      <c r="F53" s="218">
        <f t="shared" si="1"/>
        <v>-0.39451046690865699</v>
      </c>
      <c r="G53" s="185">
        <f>B53+'11'!G53</f>
        <v>442613</v>
      </c>
      <c r="H53" s="42">
        <f>C53+[2]נובמבר!G53</f>
        <v>554771</v>
      </c>
      <c r="I53" s="188">
        <v>546047</v>
      </c>
      <c r="J53" s="238">
        <f t="shared" si="2"/>
        <v>-0.20216990433890736</v>
      </c>
      <c r="K53" s="218">
        <f t="shared" si="3"/>
        <v>-0.18942325477477218</v>
      </c>
    </row>
    <row r="54" spans="1:11" x14ac:dyDescent="0.2">
      <c r="A54" s="116" t="s">
        <v>41</v>
      </c>
      <c r="B54" s="185">
        <v>15123</v>
      </c>
      <c r="C54" s="42">
        <v>22188</v>
      </c>
      <c r="D54" s="188">
        <v>31158</v>
      </c>
      <c r="E54" s="218">
        <f t="shared" si="0"/>
        <v>-0.31841535965386691</v>
      </c>
      <c r="F54" s="218">
        <f t="shared" si="1"/>
        <v>-0.51463508569227812</v>
      </c>
      <c r="G54" s="185">
        <f>B54+'11'!G54</f>
        <v>293966</v>
      </c>
      <c r="H54" s="42">
        <f>C54+[2]נובמבר!G54</f>
        <v>411469</v>
      </c>
      <c r="I54" s="188">
        <v>404990</v>
      </c>
      <c r="J54" s="238">
        <f t="shared" si="2"/>
        <v>-0.28556950827401339</v>
      </c>
      <c r="K54" s="218">
        <f t="shared" si="3"/>
        <v>-0.27414010222474627</v>
      </c>
    </row>
    <row r="55" spans="1:11" x14ac:dyDescent="0.2">
      <c r="A55" s="116" t="s">
        <v>42</v>
      </c>
      <c r="B55" s="185">
        <v>7053</v>
      </c>
      <c r="C55" s="42">
        <v>8087</v>
      </c>
      <c r="D55" s="188">
        <v>7125</v>
      </c>
      <c r="E55" s="218">
        <f t="shared" si="0"/>
        <v>-0.12785952763694819</v>
      </c>
      <c r="F55" s="218">
        <f t="shared" si="1"/>
        <v>-1.0105263157894728E-2</v>
      </c>
      <c r="G55" s="185">
        <f>B55+'11'!G55</f>
        <v>112699</v>
      </c>
      <c r="H55" s="42">
        <f>C55+[2]נובמבר!G55</f>
        <v>110717</v>
      </c>
      <c r="I55" s="188">
        <v>108019</v>
      </c>
      <c r="J55" s="238">
        <f t="shared" si="2"/>
        <v>1.7901496608470291E-2</v>
      </c>
      <c r="K55" s="218">
        <f t="shared" si="3"/>
        <v>4.3325711217470975E-2</v>
      </c>
    </row>
    <row r="56" spans="1:11" x14ac:dyDescent="0.2">
      <c r="A56" s="116" t="s">
        <v>43</v>
      </c>
      <c r="B56" s="185">
        <v>1146</v>
      </c>
      <c r="C56" s="42">
        <v>1016</v>
      </c>
      <c r="D56" s="188">
        <v>769</v>
      </c>
      <c r="E56" s="218">
        <f t="shared" si="0"/>
        <v>0.12795275590551181</v>
      </c>
      <c r="F56" s="218">
        <f t="shared" si="1"/>
        <v>0.49024707412223667</v>
      </c>
      <c r="G56" s="185">
        <f>B56+'11'!G56</f>
        <v>15906</v>
      </c>
      <c r="H56" s="42">
        <f>C56+[2]נובמבר!G56</f>
        <v>16132</v>
      </c>
      <c r="I56" s="188">
        <v>15112</v>
      </c>
      <c r="J56" s="238">
        <f t="shared" si="2"/>
        <v>-1.4009422266302973E-2</v>
      </c>
      <c r="K56" s="218">
        <f t="shared" si="3"/>
        <v>5.2541026998411899E-2</v>
      </c>
    </row>
    <row r="57" spans="1:11" x14ac:dyDescent="0.2">
      <c r="A57" s="116" t="s">
        <v>44</v>
      </c>
      <c r="B57" s="185">
        <v>519</v>
      </c>
      <c r="C57" s="42">
        <v>414</v>
      </c>
      <c r="D57" s="188">
        <v>318</v>
      </c>
      <c r="E57" s="218">
        <f t="shared" si="0"/>
        <v>0.25362318840579712</v>
      </c>
      <c r="F57" s="218">
        <f t="shared" si="1"/>
        <v>0.63207547169811318</v>
      </c>
      <c r="G57" s="185">
        <f>B57+'11'!G57</f>
        <v>7602</v>
      </c>
      <c r="H57" s="42">
        <f>C57+[2]נובמבר!G57</f>
        <v>3740</v>
      </c>
      <c r="I57" s="188">
        <v>3580</v>
      </c>
      <c r="J57" s="238">
        <f t="shared" si="2"/>
        <v>1.0326203208556151</v>
      </c>
      <c r="K57" s="218">
        <f t="shared" si="3"/>
        <v>1.1234636871508381</v>
      </c>
    </row>
    <row r="58" spans="1:11" x14ac:dyDescent="0.2">
      <c r="A58" s="116" t="s">
        <v>46</v>
      </c>
      <c r="B58" s="185">
        <v>178</v>
      </c>
      <c r="C58" s="42">
        <v>227</v>
      </c>
      <c r="D58" s="188">
        <v>221</v>
      </c>
      <c r="E58" s="218">
        <f t="shared" si="0"/>
        <v>-0.21585903083700442</v>
      </c>
      <c r="F58" s="218">
        <f t="shared" si="1"/>
        <v>-0.19457013574660631</v>
      </c>
      <c r="G58" s="185">
        <f>B58+'11'!G58</f>
        <v>3573</v>
      </c>
      <c r="H58" s="42">
        <f>C58+[2]נובמבר!G58</f>
        <v>3230</v>
      </c>
      <c r="I58" s="188">
        <v>3407</v>
      </c>
      <c r="J58" s="238">
        <f t="shared" si="2"/>
        <v>0.10619195046439622</v>
      </c>
      <c r="K58" s="218">
        <f t="shared" si="3"/>
        <v>4.872321690636916E-2</v>
      </c>
    </row>
    <row r="59" spans="1:11" x14ac:dyDescent="0.2">
      <c r="A59" s="116" t="s">
        <v>101</v>
      </c>
      <c r="B59" s="185">
        <v>294</v>
      </c>
      <c r="C59" s="42">
        <v>564</v>
      </c>
      <c r="D59" s="188">
        <v>559</v>
      </c>
      <c r="E59" s="218">
        <f t="shared" si="0"/>
        <v>-0.47872340425531912</v>
      </c>
      <c r="F59" s="218">
        <f t="shared" si="1"/>
        <v>-0.4740608228980322</v>
      </c>
      <c r="G59" s="185">
        <f>B59+'11'!G59</f>
        <v>7725</v>
      </c>
      <c r="H59" s="42">
        <f>C59+[2]נובמבר!G59</f>
        <v>8089</v>
      </c>
      <c r="I59" s="188">
        <v>9362</v>
      </c>
      <c r="J59" s="238">
        <f t="shared" si="2"/>
        <v>-4.4999381876622557E-2</v>
      </c>
      <c r="K59" s="218">
        <f t="shared" si="3"/>
        <v>-0.17485580004272594</v>
      </c>
    </row>
    <row r="60" spans="1:11" x14ac:dyDescent="0.2">
      <c r="A60" s="116" t="s">
        <v>49</v>
      </c>
      <c r="B60" s="185">
        <v>41</v>
      </c>
      <c r="C60" s="42">
        <v>78</v>
      </c>
      <c r="D60" s="188">
        <v>72</v>
      </c>
      <c r="E60" s="218">
        <f t="shared" si="0"/>
        <v>-0.47435897435897434</v>
      </c>
      <c r="F60" s="218">
        <f t="shared" si="1"/>
        <v>-0.43055555555555558</v>
      </c>
      <c r="G60" s="185">
        <f>B60+'11'!G60</f>
        <v>1142</v>
      </c>
      <c r="H60" s="42">
        <f>C60+[2]נובמבר!G60</f>
        <v>1394</v>
      </c>
      <c r="I60" s="188">
        <v>1577</v>
      </c>
      <c r="J60" s="238">
        <f t="shared" si="2"/>
        <v>-0.18077474892395984</v>
      </c>
      <c r="K60" s="218">
        <f t="shared" si="3"/>
        <v>-0.2758402029169309</v>
      </c>
    </row>
    <row r="61" spans="1:11" x14ac:dyDescent="0.2">
      <c r="B61" s="185"/>
      <c r="C61" s="42"/>
      <c r="D61" s="188"/>
      <c r="E61" s="218"/>
      <c r="F61" s="218"/>
      <c r="G61" s="185"/>
      <c r="H61" s="42"/>
      <c r="I61" s="188"/>
      <c r="J61" s="238"/>
      <c r="K61" s="218"/>
    </row>
    <row r="62" spans="1:11" x14ac:dyDescent="0.2">
      <c r="A62" s="116" t="s">
        <v>47</v>
      </c>
      <c r="B62" s="185">
        <v>836</v>
      </c>
      <c r="C62" s="42">
        <v>667</v>
      </c>
      <c r="D62" s="188">
        <v>291</v>
      </c>
      <c r="E62" s="218">
        <f t="shared" si="0"/>
        <v>0.25337331334332824</v>
      </c>
      <c r="F62" s="218">
        <f t="shared" si="1"/>
        <v>1.872852233676976</v>
      </c>
      <c r="G62" s="185">
        <f>B62+'11'!G62</f>
        <v>10074</v>
      </c>
      <c r="H62" s="42">
        <f>C62+[2]נובמבר!G62</f>
        <v>8819</v>
      </c>
      <c r="I62" s="188">
        <v>4080</v>
      </c>
      <c r="J62" s="238">
        <f t="shared" si="2"/>
        <v>0.14230638394375772</v>
      </c>
      <c r="K62" s="218">
        <f t="shared" si="3"/>
        <v>1.4691176470588236</v>
      </c>
    </row>
    <row r="63" spans="1:11" x14ac:dyDescent="0.2">
      <c r="A63" s="116" t="s">
        <v>48</v>
      </c>
      <c r="B63" s="185">
        <v>231</v>
      </c>
      <c r="C63" s="42">
        <v>129</v>
      </c>
      <c r="D63" s="188">
        <v>211</v>
      </c>
      <c r="E63" s="218">
        <f t="shared" si="0"/>
        <v>0.79069767441860472</v>
      </c>
      <c r="F63" s="218">
        <f t="shared" si="1"/>
        <v>9.4786729857819996E-2</v>
      </c>
      <c r="G63" s="185">
        <f>B63+'11'!G63</f>
        <v>2833</v>
      </c>
      <c r="H63" s="42">
        <f>C63+[2]נובמבר!G63</f>
        <v>3442</v>
      </c>
      <c r="I63" s="188">
        <v>2467</v>
      </c>
      <c r="J63" s="238">
        <f t="shared" si="2"/>
        <v>-0.17693201626961064</v>
      </c>
      <c r="K63" s="218">
        <f t="shared" si="3"/>
        <v>0.14835832995541143</v>
      </c>
    </row>
    <row r="64" spans="1:11" x14ac:dyDescent="0.2">
      <c r="A64" s="116" t="s">
        <v>45</v>
      </c>
      <c r="B64" s="185">
        <v>1263</v>
      </c>
      <c r="C64" s="42">
        <v>645</v>
      </c>
      <c r="D64" s="188">
        <v>981</v>
      </c>
      <c r="E64" s="218">
        <f t="shared" si="0"/>
        <v>0.95813953488372094</v>
      </c>
      <c r="F64" s="218">
        <f t="shared" si="1"/>
        <v>0.28746177370030579</v>
      </c>
      <c r="G64" s="185">
        <f>B64+'11'!G64</f>
        <v>10595</v>
      </c>
      <c r="H64" s="42">
        <f>C64+[2]נובמבר!G64</f>
        <v>10069</v>
      </c>
      <c r="I64" s="188">
        <v>6467</v>
      </c>
      <c r="J64" s="238">
        <f t="shared" si="2"/>
        <v>5.2239547124838692E-2</v>
      </c>
      <c r="K64" s="218">
        <f t="shared" si="3"/>
        <v>0.63831761249420138</v>
      </c>
    </row>
    <row r="65" spans="1:11" x14ac:dyDescent="0.2">
      <c r="A65" s="116" t="s">
        <v>50</v>
      </c>
      <c r="B65" s="185">
        <v>583</v>
      </c>
      <c r="C65" s="42">
        <v>453</v>
      </c>
      <c r="D65" s="188">
        <v>615</v>
      </c>
      <c r="E65" s="218">
        <f t="shared" si="0"/>
        <v>0.28697571743929351</v>
      </c>
      <c r="F65" s="218">
        <f t="shared" si="1"/>
        <v>-5.2032520325203224E-2</v>
      </c>
      <c r="G65" s="185">
        <f>B65+'11'!G65</f>
        <v>5774</v>
      </c>
      <c r="H65" s="42">
        <f>C65+[2]נובמבר!G65</f>
        <v>5612</v>
      </c>
      <c r="I65" s="188">
        <v>5368</v>
      </c>
      <c r="J65" s="238">
        <f t="shared" si="2"/>
        <v>2.886671418389164E-2</v>
      </c>
      <c r="K65" s="218">
        <f t="shared" si="3"/>
        <v>7.5633383010432098E-2</v>
      </c>
    </row>
    <row r="66" spans="1:11" x14ac:dyDescent="0.2">
      <c r="B66" s="185"/>
      <c r="C66" s="42"/>
      <c r="D66" s="188"/>
      <c r="E66" s="218"/>
      <c r="F66" s="218"/>
      <c r="G66" s="185"/>
      <c r="H66" s="42"/>
      <c r="I66" s="188"/>
      <c r="J66" s="238"/>
      <c r="K66" s="218"/>
    </row>
    <row r="67" spans="1:11" x14ac:dyDescent="0.2">
      <c r="A67" s="116" t="s">
        <v>51</v>
      </c>
      <c r="B67" s="185">
        <v>2960</v>
      </c>
      <c r="C67" s="42">
        <v>2297</v>
      </c>
      <c r="D67" s="188">
        <v>3799</v>
      </c>
      <c r="E67" s="218">
        <f t="shared" si="0"/>
        <v>0.28863735306922078</v>
      </c>
      <c r="F67" s="218">
        <f t="shared" si="1"/>
        <v>-0.22084759147143984</v>
      </c>
      <c r="G67" s="185">
        <f>B67+'11'!G67</f>
        <v>57808</v>
      </c>
      <c r="H67" s="42">
        <f>C67+[2]נובמבר!G67</f>
        <v>61996</v>
      </c>
      <c r="I67" s="188">
        <v>67280</v>
      </c>
      <c r="J67" s="238">
        <f t="shared" si="2"/>
        <v>-6.7552745338408937E-2</v>
      </c>
      <c r="K67" s="218">
        <f t="shared" si="3"/>
        <v>-0.14078478002378125</v>
      </c>
    </row>
    <row r="68" spans="1:11" x14ac:dyDescent="0.2">
      <c r="A68" s="116" t="s">
        <v>52</v>
      </c>
      <c r="B68" s="185">
        <v>1254</v>
      </c>
      <c r="C68" s="42">
        <v>1035</v>
      </c>
      <c r="D68" s="188">
        <v>1268</v>
      </c>
      <c r="E68" s="218">
        <f t="shared" si="0"/>
        <v>0.21159420289855069</v>
      </c>
      <c r="F68" s="218">
        <f t="shared" si="1"/>
        <v>-1.104100946372244E-2</v>
      </c>
      <c r="G68" s="185">
        <f>B68+'11'!G68</f>
        <v>16424</v>
      </c>
      <c r="H68" s="42">
        <f>C68+[2]נובמבר!G68</f>
        <v>16380</v>
      </c>
      <c r="I68" s="188">
        <v>14570</v>
      </c>
      <c r="J68" s="238">
        <f t="shared" si="2"/>
        <v>2.6862026862026767E-3</v>
      </c>
      <c r="K68" s="218">
        <f t="shared" si="3"/>
        <v>0.12724776938915583</v>
      </c>
    </row>
    <row r="69" spans="1:11" x14ac:dyDescent="0.2">
      <c r="A69" s="116" t="s">
        <v>53</v>
      </c>
      <c r="B69" s="185">
        <v>218</v>
      </c>
      <c r="C69" s="42">
        <v>293</v>
      </c>
      <c r="D69" s="188">
        <v>237</v>
      </c>
      <c r="E69" s="218">
        <f t="shared" si="0"/>
        <v>-0.25597269624573382</v>
      </c>
      <c r="F69" s="218">
        <f t="shared" si="1"/>
        <v>-8.0168776371308037E-2</v>
      </c>
      <c r="G69" s="185">
        <f>B69+'11'!G69</f>
        <v>2676</v>
      </c>
      <c r="H69" s="42">
        <f>C69+[2]נובמבר!G69</f>
        <v>2312</v>
      </c>
      <c r="I69" s="188">
        <v>4648</v>
      </c>
      <c r="J69" s="238">
        <f t="shared" si="2"/>
        <v>0.15743944636678209</v>
      </c>
      <c r="K69" s="218">
        <f t="shared" si="3"/>
        <v>-0.42426850258175564</v>
      </c>
    </row>
    <row r="70" spans="1:11" x14ac:dyDescent="0.2">
      <c r="A70" s="116" t="s">
        <v>106</v>
      </c>
      <c r="B70" s="185">
        <v>102</v>
      </c>
      <c r="C70" s="42">
        <v>123</v>
      </c>
      <c r="D70" s="188">
        <v>197</v>
      </c>
      <c r="E70" s="218">
        <f t="shared" ref="E70:E96" si="4">B70/C70-1</f>
        <v>-0.17073170731707321</v>
      </c>
      <c r="F70" s="218">
        <f t="shared" ref="F70:F96" si="5">B70/D70-1</f>
        <v>-0.48223350253807107</v>
      </c>
      <c r="G70" s="185">
        <f>B70+'11'!G70</f>
        <v>2760</v>
      </c>
      <c r="H70" s="42">
        <f>C70+[2]נובמבר!G70</f>
        <v>4625</v>
      </c>
      <c r="I70" s="188">
        <v>2180</v>
      </c>
      <c r="J70" s="238">
        <f t="shared" ref="J70:J96" si="6">G70/H70-1</f>
        <v>-0.40324324324324323</v>
      </c>
      <c r="K70" s="218">
        <f t="shared" ref="K70:K96" si="7">G70/I70-1</f>
        <v>0.26605504587155959</v>
      </c>
    </row>
    <row r="71" spans="1:11" x14ac:dyDescent="0.2">
      <c r="A71" s="116" t="s">
        <v>108</v>
      </c>
      <c r="B71" s="185">
        <v>235</v>
      </c>
      <c r="C71" s="42">
        <v>356</v>
      </c>
      <c r="D71" s="188">
        <v>283</v>
      </c>
      <c r="E71" s="218">
        <f t="shared" si="4"/>
        <v>-0.3398876404494382</v>
      </c>
      <c r="F71" s="218">
        <f t="shared" si="5"/>
        <v>-0.16961130742049468</v>
      </c>
      <c r="G71" s="185">
        <f>B71+'11'!G71</f>
        <v>4696</v>
      </c>
      <c r="H71" s="42">
        <f>C71+[2]נובמבר!G71</f>
        <v>4999</v>
      </c>
      <c r="I71" s="188">
        <v>4000</v>
      </c>
      <c r="J71" s="238">
        <f t="shared" si="6"/>
        <v>-6.0612122424484882E-2</v>
      </c>
      <c r="K71" s="218">
        <f t="shared" si="7"/>
        <v>0.17399999999999993</v>
      </c>
    </row>
    <row r="72" spans="1:11" x14ac:dyDescent="0.2">
      <c r="A72" s="116" t="s">
        <v>54</v>
      </c>
      <c r="B72" s="185">
        <v>1587</v>
      </c>
      <c r="C72" s="42">
        <v>1594</v>
      </c>
      <c r="D72" s="188">
        <v>1942</v>
      </c>
      <c r="E72" s="218">
        <f t="shared" si="4"/>
        <v>-4.3914680050187727E-3</v>
      </c>
      <c r="F72" s="218">
        <f t="shared" si="5"/>
        <v>-0.18280123583934094</v>
      </c>
      <c r="G72" s="185">
        <f>B72+'11'!G72</f>
        <v>43157</v>
      </c>
      <c r="H72" s="42">
        <f>C72+[2]נובמבר!G72</f>
        <v>43071</v>
      </c>
      <c r="I72" s="188">
        <v>34597</v>
      </c>
      <c r="J72" s="238">
        <f t="shared" si="6"/>
        <v>1.9967031181074013E-3</v>
      </c>
      <c r="K72" s="218">
        <f t="shared" si="7"/>
        <v>0.24742029655750497</v>
      </c>
    </row>
    <row r="73" spans="1:11" x14ac:dyDescent="0.2">
      <c r="A73" s="116" t="s">
        <v>55</v>
      </c>
      <c r="B73" s="185">
        <v>535</v>
      </c>
      <c r="C73" s="42">
        <v>729</v>
      </c>
      <c r="D73" s="188">
        <v>678</v>
      </c>
      <c r="E73" s="218">
        <f t="shared" si="4"/>
        <v>-0.26611796982167357</v>
      </c>
      <c r="F73" s="218">
        <f t="shared" si="5"/>
        <v>-0.21091445427728617</v>
      </c>
      <c r="G73" s="185">
        <f>B73+'11'!G73</f>
        <v>8726</v>
      </c>
      <c r="H73" s="42">
        <f>C73+[2]נובמבר!G73</f>
        <v>8507</v>
      </c>
      <c r="I73" s="188">
        <v>6741</v>
      </c>
      <c r="J73" s="238">
        <f t="shared" si="6"/>
        <v>2.5743505348536422E-2</v>
      </c>
      <c r="K73" s="218">
        <f t="shared" si="7"/>
        <v>0.29446669633585532</v>
      </c>
    </row>
    <row r="74" spans="1:11" x14ac:dyDescent="0.2">
      <c r="A74" s="116" t="s">
        <v>56</v>
      </c>
      <c r="B74" s="185">
        <v>635</v>
      </c>
      <c r="C74" s="42">
        <v>650</v>
      </c>
      <c r="D74" s="188">
        <v>832</v>
      </c>
      <c r="E74" s="218">
        <f t="shared" si="4"/>
        <v>-2.3076923076923106E-2</v>
      </c>
      <c r="F74" s="218">
        <f t="shared" si="5"/>
        <v>-0.23677884615384615</v>
      </c>
      <c r="G74" s="185">
        <f>B74+'11'!G74</f>
        <v>14220</v>
      </c>
      <c r="H74" s="42">
        <f>C74+[2]נובמבר!G74</f>
        <v>16782</v>
      </c>
      <c r="I74" s="188">
        <v>14976</v>
      </c>
      <c r="J74" s="238">
        <f t="shared" si="6"/>
        <v>-0.15266356810868786</v>
      </c>
      <c r="K74" s="218">
        <f t="shared" si="7"/>
        <v>-5.0480769230769273E-2</v>
      </c>
    </row>
    <row r="75" spans="1:11" x14ac:dyDescent="0.2">
      <c r="A75" s="116" t="s">
        <v>57</v>
      </c>
      <c r="B75" s="185">
        <v>268</v>
      </c>
      <c r="C75" s="42">
        <v>345</v>
      </c>
      <c r="D75" s="188">
        <v>312</v>
      </c>
      <c r="E75" s="218">
        <f t="shared" si="4"/>
        <v>-0.22318840579710142</v>
      </c>
      <c r="F75" s="218">
        <f t="shared" si="5"/>
        <v>-0.14102564102564108</v>
      </c>
      <c r="G75" s="185">
        <f>B75+'11'!G75</f>
        <v>8682</v>
      </c>
      <c r="H75" s="42">
        <f>C75+[2]נובמבר!G75</f>
        <v>10407</v>
      </c>
      <c r="I75" s="188">
        <v>8437</v>
      </c>
      <c r="J75" s="238">
        <f t="shared" si="6"/>
        <v>-0.16575381954453738</v>
      </c>
      <c r="K75" s="218">
        <f t="shared" si="7"/>
        <v>2.9038757852317243E-2</v>
      </c>
    </row>
    <row r="76" spans="1:11" x14ac:dyDescent="0.2">
      <c r="A76" s="116" t="s">
        <v>58</v>
      </c>
      <c r="B76" s="185">
        <v>797</v>
      </c>
      <c r="C76" s="42">
        <v>766</v>
      </c>
      <c r="D76" s="188">
        <v>914</v>
      </c>
      <c r="E76" s="218">
        <f t="shared" si="4"/>
        <v>4.046997389033935E-2</v>
      </c>
      <c r="F76" s="218">
        <f t="shared" si="5"/>
        <v>-0.12800875273522971</v>
      </c>
      <c r="G76" s="185">
        <f>B76+'11'!G76</f>
        <v>15748</v>
      </c>
      <c r="H76" s="42">
        <f>C76+[2]נובמבר!G76</f>
        <v>16339</v>
      </c>
      <c r="I76" s="188">
        <v>17991</v>
      </c>
      <c r="J76" s="238">
        <f t="shared" si="6"/>
        <v>-3.6171124303812974E-2</v>
      </c>
      <c r="K76" s="218">
        <f t="shared" si="7"/>
        <v>-0.12467344783502865</v>
      </c>
    </row>
    <row r="77" spans="1:11" x14ac:dyDescent="0.2">
      <c r="A77" s="116" t="s">
        <v>59</v>
      </c>
      <c r="B77" s="185">
        <f>238+107</f>
        <v>345</v>
      </c>
      <c r="C77" s="42">
        <f>171+89</f>
        <v>260</v>
      </c>
      <c r="D77" s="188">
        <v>321</v>
      </c>
      <c r="E77" s="218">
        <f t="shared" si="4"/>
        <v>0.32692307692307687</v>
      </c>
      <c r="F77" s="218">
        <f t="shared" si="5"/>
        <v>7.4766355140186924E-2</v>
      </c>
      <c r="G77" s="185">
        <f>B77+'11'!G77</f>
        <v>4257</v>
      </c>
      <c r="H77" s="42">
        <f>C77+[2]נובמבר!G77</f>
        <v>4735</v>
      </c>
      <c r="I77" s="188">
        <v>5129</v>
      </c>
      <c r="J77" s="238">
        <f t="shared" si="6"/>
        <v>-0.10095036958817316</v>
      </c>
      <c r="K77" s="218">
        <f t="shared" si="7"/>
        <v>-0.17001364788457785</v>
      </c>
    </row>
    <row r="78" spans="1:11" x14ac:dyDescent="0.2">
      <c r="A78" s="116"/>
      <c r="B78" s="185"/>
      <c r="C78" s="42"/>
      <c r="D78" s="188"/>
      <c r="E78" s="218"/>
      <c r="F78" s="218"/>
      <c r="G78" s="185"/>
      <c r="H78" s="42"/>
      <c r="I78" s="188"/>
      <c r="J78" s="238"/>
      <c r="K78" s="218"/>
    </row>
    <row r="79" spans="1:11" x14ac:dyDescent="0.2">
      <c r="A79" s="118" t="s">
        <v>60</v>
      </c>
      <c r="B79" s="185">
        <f>SUM(B80:B83)</f>
        <v>61449</v>
      </c>
      <c r="C79" s="42">
        <f>SUM(C80:C83)</f>
        <v>61218</v>
      </c>
      <c r="D79" s="188">
        <v>66794</v>
      </c>
      <c r="E79" s="218">
        <f t="shared" si="4"/>
        <v>3.7733999803979401E-3</v>
      </c>
      <c r="F79" s="218">
        <f t="shared" si="5"/>
        <v>-8.0022157678833472E-2</v>
      </c>
      <c r="G79" s="185">
        <f>B79+'11'!G79</f>
        <v>809013</v>
      </c>
      <c r="H79" s="42">
        <f>C79+[2]נובמבר!G79</f>
        <v>793828</v>
      </c>
      <c r="I79" s="188">
        <v>803441</v>
      </c>
      <c r="J79" s="238">
        <f t="shared" si="6"/>
        <v>1.9128828915079943E-2</v>
      </c>
      <c r="K79" s="218">
        <f t="shared" si="7"/>
        <v>6.9351700996089782E-3</v>
      </c>
    </row>
    <row r="80" spans="1:11" x14ac:dyDescent="0.2">
      <c r="A80" s="118" t="s">
        <v>61</v>
      </c>
      <c r="B80" s="185">
        <v>49673</v>
      </c>
      <c r="C80" s="42">
        <v>48096</v>
      </c>
      <c r="D80" s="188">
        <v>52370</v>
      </c>
      <c r="E80" s="218">
        <f t="shared" si="4"/>
        <v>3.2788589487691366E-2</v>
      </c>
      <c r="F80" s="218">
        <f t="shared" si="5"/>
        <v>-5.1498949780408587E-2</v>
      </c>
      <c r="G80" s="185">
        <f>B80+'11'!G80</f>
        <v>620345</v>
      </c>
      <c r="H80" s="42">
        <f>C80+[2]נובמבר!G80</f>
        <v>602639</v>
      </c>
      <c r="I80" s="188">
        <v>597195</v>
      </c>
      <c r="J80" s="238">
        <f t="shared" si="6"/>
        <v>2.9380773564273044E-2</v>
      </c>
      <c r="K80" s="218">
        <f t="shared" si="7"/>
        <v>3.8764557640301733E-2</v>
      </c>
    </row>
    <row r="81" spans="1:11" x14ac:dyDescent="0.2">
      <c r="A81" s="118" t="s">
        <v>62</v>
      </c>
      <c r="B81" s="185">
        <v>4004</v>
      </c>
      <c r="C81" s="42">
        <v>4602</v>
      </c>
      <c r="D81" s="188">
        <v>4652</v>
      </c>
      <c r="E81" s="218">
        <f t="shared" si="4"/>
        <v>-0.12994350282485878</v>
      </c>
      <c r="F81" s="218">
        <f t="shared" si="5"/>
        <v>-0.13929492691315559</v>
      </c>
      <c r="G81" s="185">
        <f>B81+'11'!G81</f>
        <v>63530</v>
      </c>
      <c r="H81" s="42">
        <f>C81+[2]נובמבר!G81</f>
        <v>62549</v>
      </c>
      <c r="I81" s="188">
        <v>65308.000000000007</v>
      </c>
      <c r="J81" s="238">
        <f t="shared" si="6"/>
        <v>1.5683703976082652E-2</v>
      </c>
      <c r="K81" s="218">
        <f t="shared" si="7"/>
        <v>-2.7224842285784367E-2</v>
      </c>
    </row>
    <row r="82" spans="1:11" x14ac:dyDescent="0.2">
      <c r="A82" s="116" t="s">
        <v>63</v>
      </c>
      <c r="B82" s="185">
        <v>1255</v>
      </c>
      <c r="C82" s="42">
        <v>1442</v>
      </c>
      <c r="D82" s="188">
        <v>1568</v>
      </c>
      <c r="E82" s="218">
        <f t="shared" si="4"/>
        <v>-0.1296809986130375</v>
      </c>
      <c r="F82" s="218">
        <f t="shared" si="5"/>
        <v>-0.19961734693877553</v>
      </c>
      <c r="G82" s="185">
        <f>B82+'11'!G82</f>
        <v>22430</v>
      </c>
      <c r="H82" s="42">
        <f>C82+[2]נובמבר!G82</f>
        <v>20688</v>
      </c>
      <c r="I82" s="188">
        <v>21371</v>
      </c>
      <c r="J82" s="238">
        <f t="shared" si="6"/>
        <v>8.4203402938901828E-2</v>
      </c>
      <c r="K82" s="218">
        <f t="shared" si="7"/>
        <v>4.9553132749988293E-2</v>
      </c>
    </row>
    <row r="83" spans="1:11" x14ac:dyDescent="0.2">
      <c r="A83" s="118" t="s">
        <v>64</v>
      </c>
      <c r="B83" s="185">
        <v>6517</v>
      </c>
      <c r="C83" s="42">
        <v>7078</v>
      </c>
      <c r="D83" s="188">
        <v>8204</v>
      </c>
      <c r="E83" s="218">
        <f t="shared" si="4"/>
        <v>-7.9259677875106016E-2</v>
      </c>
      <c r="F83" s="218">
        <f t="shared" si="5"/>
        <v>-0.20563139931740615</v>
      </c>
      <c r="G83" s="185">
        <f>B83+'11'!G83</f>
        <v>102708</v>
      </c>
      <c r="H83" s="42">
        <f>C83+[2]נובמבר!G83</f>
        <v>107952</v>
      </c>
      <c r="I83" s="188">
        <v>119567</v>
      </c>
      <c r="J83" s="238">
        <f t="shared" si="6"/>
        <v>-4.8577145397954657E-2</v>
      </c>
      <c r="K83" s="218">
        <f t="shared" si="7"/>
        <v>-0.1410004432661186</v>
      </c>
    </row>
    <row r="84" spans="1:11" x14ac:dyDescent="0.2">
      <c r="A84" s="116" t="s">
        <v>65</v>
      </c>
      <c r="B84" s="185">
        <v>159</v>
      </c>
      <c r="C84" s="42">
        <v>161</v>
      </c>
      <c r="D84" s="188">
        <v>88</v>
      </c>
      <c r="E84" s="218">
        <f t="shared" si="4"/>
        <v>-1.2422360248447228E-2</v>
      </c>
      <c r="F84" s="218">
        <f t="shared" si="5"/>
        <v>0.80681818181818188</v>
      </c>
      <c r="G84" s="185">
        <f>B84+'11'!G84</f>
        <v>2942</v>
      </c>
      <c r="H84" s="42">
        <f>C84+[2]נובמבר!G84</f>
        <v>2692</v>
      </c>
      <c r="I84" s="188">
        <v>2644</v>
      </c>
      <c r="J84" s="238">
        <f t="shared" si="6"/>
        <v>9.2867756315007322E-2</v>
      </c>
      <c r="K84" s="218">
        <f t="shared" si="7"/>
        <v>0.11270801815431164</v>
      </c>
    </row>
    <row r="85" spans="1:11" x14ac:dyDescent="0.2">
      <c r="A85" s="118" t="s">
        <v>66</v>
      </c>
      <c r="B85" s="185">
        <v>1817</v>
      </c>
      <c r="C85" s="42">
        <v>1701</v>
      </c>
      <c r="D85" s="188">
        <v>2063</v>
      </c>
      <c r="E85" s="218">
        <f t="shared" si="4"/>
        <v>6.8195179306290488E-2</v>
      </c>
      <c r="F85" s="218">
        <f t="shared" si="5"/>
        <v>-0.11924381968007758</v>
      </c>
      <c r="G85" s="185">
        <f>B85+'11'!G85</f>
        <v>24322</v>
      </c>
      <c r="H85" s="42">
        <f>C85+[2]נובמבר!G85</f>
        <v>22532</v>
      </c>
      <c r="I85" s="188">
        <v>24461</v>
      </c>
      <c r="J85" s="238">
        <f t="shared" si="6"/>
        <v>7.944257056630577E-2</v>
      </c>
      <c r="K85" s="218">
        <f t="shared" si="7"/>
        <v>-5.6825150239155908E-3</v>
      </c>
    </row>
    <row r="86" spans="1:11" x14ac:dyDescent="0.2">
      <c r="A86" s="116" t="s">
        <v>67</v>
      </c>
      <c r="B86" s="185">
        <v>2446</v>
      </c>
      <c r="C86" s="42">
        <v>3050</v>
      </c>
      <c r="D86" s="188">
        <v>3420</v>
      </c>
      <c r="E86" s="218">
        <f t="shared" si="4"/>
        <v>-0.19803278688524595</v>
      </c>
      <c r="F86" s="218">
        <f t="shared" si="5"/>
        <v>-0.28479532163742693</v>
      </c>
      <c r="G86" s="185">
        <f>B86+'11'!G86</f>
        <v>42306</v>
      </c>
      <c r="H86" s="42">
        <f>C86+[2]נובמבר!G86</f>
        <v>50073</v>
      </c>
      <c r="I86" s="188">
        <v>53987</v>
      </c>
      <c r="J86" s="238">
        <f t="shared" si="6"/>
        <v>-0.15511353424000962</v>
      </c>
      <c r="K86" s="218">
        <f t="shared" si="7"/>
        <v>-0.21636690314334928</v>
      </c>
    </row>
    <row r="87" spans="1:11" x14ac:dyDescent="0.2">
      <c r="A87" s="116" t="s">
        <v>68</v>
      </c>
      <c r="B87" s="185">
        <v>260</v>
      </c>
      <c r="C87" s="42">
        <v>411</v>
      </c>
      <c r="D87" s="188">
        <v>437</v>
      </c>
      <c r="E87" s="218">
        <f t="shared" si="4"/>
        <v>-0.36739659367396593</v>
      </c>
      <c r="F87" s="218">
        <f t="shared" si="5"/>
        <v>-0.40503432494279179</v>
      </c>
      <c r="G87" s="185">
        <f>B87+'11'!G87</f>
        <v>5563</v>
      </c>
      <c r="H87" s="42">
        <f>C87+[2]נובמבר!G87</f>
        <v>5644</v>
      </c>
      <c r="I87" s="188">
        <v>5955</v>
      </c>
      <c r="J87" s="238">
        <f t="shared" si="6"/>
        <v>-1.4351523742026973E-2</v>
      </c>
      <c r="K87" s="218">
        <f t="shared" si="7"/>
        <v>-6.5827036104114223E-2</v>
      </c>
    </row>
    <row r="88" spans="1:11" x14ac:dyDescent="0.2">
      <c r="A88" s="116" t="s">
        <v>69</v>
      </c>
      <c r="B88" s="185">
        <v>602</v>
      </c>
      <c r="C88" s="42">
        <v>751</v>
      </c>
      <c r="D88" s="188">
        <v>748</v>
      </c>
      <c r="E88" s="218">
        <f t="shared" si="4"/>
        <v>-0.19840213049267641</v>
      </c>
      <c r="F88" s="218">
        <f t="shared" si="5"/>
        <v>-0.19518716577540107</v>
      </c>
      <c r="G88" s="185">
        <f>B88+'11'!G88</f>
        <v>7959</v>
      </c>
      <c r="H88" s="42">
        <f>C88+[2]נובמבר!G88</f>
        <v>8569</v>
      </c>
      <c r="I88" s="188">
        <v>10555</v>
      </c>
      <c r="J88" s="238">
        <f t="shared" si="6"/>
        <v>-7.1186836270276554E-2</v>
      </c>
      <c r="K88" s="218">
        <f t="shared" si="7"/>
        <v>-0.24594978683088586</v>
      </c>
    </row>
    <row r="89" spans="1:11" x14ac:dyDescent="0.2">
      <c r="A89" s="116" t="s">
        <v>70</v>
      </c>
      <c r="B89" s="185">
        <v>121</v>
      </c>
      <c r="C89" s="42">
        <v>115</v>
      </c>
      <c r="D89" s="188">
        <v>246</v>
      </c>
      <c r="E89" s="218">
        <f t="shared" si="4"/>
        <v>5.2173913043478182E-2</v>
      </c>
      <c r="F89" s="218">
        <f t="shared" si="5"/>
        <v>-0.50813008130081294</v>
      </c>
      <c r="G89" s="185">
        <f>B89+'11'!G89</f>
        <v>1319</v>
      </c>
      <c r="H89" s="42">
        <f>C89+[2]נובמבר!G89</f>
        <v>1875</v>
      </c>
      <c r="I89" s="188">
        <v>3569</v>
      </c>
      <c r="J89" s="238">
        <f t="shared" si="6"/>
        <v>-0.29653333333333332</v>
      </c>
      <c r="K89" s="218">
        <f t="shared" si="7"/>
        <v>-0.63042869151022696</v>
      </c>
    </row>
    <row r="90" spans="1:11" x14ac:dyDescent="0.2">
      <c r="A90" s="116"/>
      <c r="B90" s="185"/>
      <c r="C90" s="42"/>
      <c r="D90" s="188"/>
      <c r="E90" s="218"/>
      <c r="F90" s="218"/>
      <c r="G90" s="185"/>
      <c r="H90" s="42"/>
      <c r="I90" s="188"/>
      <c r="J90" s="238"/>
      <c r="K90" s="218"/>
    </row>
    <row r="91" spans="1:11" x14ac:dyDescent="0.2">
      <c r="A91" s="116" t="s">
        <v>71</v>
      </c>
      <c r="B91" s="185">
        <f>SUM(B92:B94)</f>
        <v>3082</v>
      </c>
      <c r="C91" s="42">
        <f>SUM(C92:C94)</f>
        <v>3517</v>
      </c>
      <c r="D91" s="188">
        <v>3496</v>
      </c>
      <c r="E91" s="218">
        <f t="shared" si="4"/>
        <v>-0.1236849587716804</v>
      </c>
      <c r="F91" s="218">
        <f t="shared" si="5"/>
        <v>-0.11842105263157898</v>
      </c>
      <c r="G91" s="185">
        <f>B91+'11'!G91</f>
        <v>33559</v>
      </c>
      <c r="H91" s="42">
        <f>C91+[2]נובמבר!G91</f>
        <v>35324</v>
      </c>
      <c r="I91" s="188">
        <v>37260</v>
      </c>
      <c r="J91" s="238">
        <f t="shared" si="6"/>
        <v>-4.9966028762314596E-2</v>
      </c>
      <c r="K91" s="218">
        <f t="shared" si="7"/>
        <v>-9.9329039184111623E-2</v>
      </c>
    </row>
    <row r="92" spans="1:11" x14ac:dyDescent="0.2">
      <c r="A92" s="116" t="s">
        <v>72</v>
      </c>
      <c r="B92" s="185">
        <v>2697</v>
      </c>
      <c r="C92" s="42">
        <v>2719</v>
      </c>
      <c r="D92" s="188">
        <v>3149</v>
      </c>
      <c r="E92" s="218">
        <f t="shared" si="4"/>
        <v>-8.0912100036778511E-3</v>
      </c>
      <c r="F92" s="218">
        <f t="shared" si="5"/>
        <v>-0.14353763099396633</v>
      </c>
      <c r="G92" s="185">
        <f>B92+'11'!G92</f>
        <v>28705</v>
      </c>
      <c r="H92" s="42">
        <f>C92+[2]נובמבר!G92</f>
        <v>30253</v>
      </c>
      <c r="I92" s="188">
        <v>32485.999999999996</v>
      </c>
      <c r="J92" s="238">
        <f t="shared" si="6"/>
        <v>-5.1168479159091618E-2</v>
      </c>
      <c r="K92" s="218">
        <f t="shared" si="7"/>
        <v>-0.1163885981653634</v>
      </c>
    </row>
    <row r="93" spans="1:11" x14ac:dyDescent="0.2">
      <c r="A93" s="116" t="s">
        <v>73</v>
      </c>
      <c r="B93" s="185">
        <v>241</v>
      </c>
      <c r="C93" s="42">
        <v>275</v>
      </c>
      <c r="D93" s="188">
        <v>303</v>
      </c>
      <c r="E93" s="218">
        <f t="shared" si="4"/>
        <v>-0.12363636363636366</v>
      </c>
      <c r="F93" s="218">
        <f t="shared" si="5"/>
        <v>-0.20462046204620465</v>
      </c>
      <c r="G93" s="185">
        <f>B93+'11'!G93</f>
        <v>3484</v>
      </c>
      <c r="H93" s="42">
        <f>C93+[2]נובמבר!G93</f>
        <v>3666</v>
      </c>
      <c r="I93" s="188">
        <v>3693</v>
      </c>
      <c r="J93" s="238">
        <f t="shared" si="6"/>
        <v>-4.9645390070921946E-2</v>
      </c>
      <c r="K93" s="218">
        <f t="shared" si="7"/>
        <v>-5.6593555375033855E-2</v>
      </c>
    </row>
    <row r="94" spans="1:11" x14ac:dyDescent="0.2">
      <c r="A94" s="116" t="s">
        <v>17</v>
      </c>
      <c r="B94" s="185">
        <v>144</v>
      </c>
      <c r="C94" s="42">
        <v>523</v>
      </c>
      <c r="D94" s="188">
        <v>44</v>
      </c>
      <c r="E94" s="218">
        <f t="shared" si="4"/>
        <v>-0.72466539196940727</v>
      </c>
      <c r="F94" s="218">
        <f t="shared" si="5"/>
        <v>2.2727272727272729</v>
      </c>
      <c r="G94" s="185">
        <f>B94+'11'!G94</f>
        <v>1370</v>
      </c>
      <c r="H94" s="42">
        <f>C94+[2]נובמבר!G94</f>
        <v>1405</v>
      </c>
      <c r="I94" s="188">
        <v>1081</v>
      </c>
      <c r="J94" s="238">
        <f t="shared" si="6"/>
        <v>-2.4911032028469782E-2</v>
      </c>
      <c r="K94" s="218">
        <f t="shared" si="7"/>
        <v>0.26734505087881599</v>
      </c>
    </row>
    <row r="95" spans="1:11" x14ac:dyDescent="0.2">
      <c r="A95" s="116"/>
      <c r="B95" s="185"/>
      <c r="C95" s="42"/>
      <c r="D95" s="188"/>
      <c r="E95" s="218"/>
      <c r="F95" s="218"/>
      <c r="G95" s="185"/>
      <c r="H95" s="42"/>
      <c r="I95" s="188"/>
      <c r="J95" s="238"/>
      <c r="K95" s="218"/>
    </row>
    <row r="96" spans="1:11" ht="13.5" thickBot="1" x14ac:dyDescent="0.25">
      <c r="A96" s="116" t="s">
        <v>74</v>
      </c>
      <c r="B96" s="226">
        <v>462</v>
      </c>
      <c r="C96" s="190">
        <v>488</v>
      </c>
      <c r="D96" s="191">
        <v>675</v>
      </c>
      <c r="E96" s="218">
        <f t="shared" si="4"/>
        <v>-5.3278688524590168E-2</v>
      </c>
      <c r="F96" s="218">
        <f t="shared" si="5"/>
        <v>-0.31555555555555559</v>
      </c>
      <c r="G96" s="226">
        <f>B96+'11'!G96</f>
        <v>9127</v>
      </c>
      <c r="H96" s="190">
        <f>C96+[2]נובמבר!G96</f>
        <v>10067</v>
      </c>
      <c r="I96" s="191">
        <v>15681</v>
      </c>
      <c r="J96" s="239">
        <f t="shared" si="6"/>
        <v>-9.3374391576437898E-2</v>
      </c>
      <c r="K96" s="240">
        <f t="shared" si="7"/>
        <v>-0.41795803839040879</v>
      </c>
    </row>
    <row r="97" spans="1:1" s="9" customFormat="1" x14ac:dyDescent="0.2">
      <c r="A97" s="46"/>
    </row>
  </sheetData>
  <mergeCells count="4">
    <mergeCell ref="B3:D3"/>
    <mergeCell ref="E3:F3"/>
    <mergeCell ref="G3:I3"/>
    <mergeCell ref="J3:K3"/>
  </mergeCells>
  <conditionalFormatting sqref="E5:F96">
    <cfRule type="cellIs" dxfId="3" priority="3" operator="lessThan">
      <formula>0</formula>
    </cfRule>
    <cfRule type="cellIs" dxfId="2" priority="4" operator="greaterThan">
      <formula>0</formula>
    </cfRule>
  </conditionalFormatting>
  <conditionalFormatting sqref="J5:K96">
    <cfRule type="cellIs" dxfId="1" priority="1" operator="lessThan">
      <formula>0</formula>
    </cfRule>
    <cfRule type="cellIs" dxfId="0" priority="2" operator="greater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69" orientation="landscape" r:id="rId1"/>
  <rowBreaks count="1" manualBreakCount="1">
    <brk id="52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6"/>
  <sheetViews>
    <sheetView zoomScaleNormal="100" workbookViewId="0">
      <pane xSplit="1" ySplit="5" topLeftCell="B43" activePane="bottomRight" state="frozen"/>
      <selection pane="topRight" activeCell="B1" sqref="B1"/>
      <selection pane="bottomLeft" activeCell="A6" sqref="A6"/>
      <selection pane="bottomRight" sqref="A1:A1048576"/>
    </sheetView>
  </sheetViews>
  <sheetFormatPr defaultRowHeight="14.25" x14ac:dyDescent="0.2"/>
  <cols>
    <col min="1" max="1" width="24.375" style="1" customWidth="1"/>
    <col min="2" max="2" width="9.625" style="1" customWidth="1"/>
    <col min="3" max="3" width="10.625" style="1" customWidth="1"/>
    <col min="4" max="4" width="10.125" style="27" customWidth="1"/>
    <col min="5" max="7" width="9.375" customWidth="1"/>
    <col min="8" max="9" width="10.375" customWidth="1"/>
    <col min="10" max="10" width="9.625" customWidth="1"/>
  </cols>
  <sheetData>
    <row r="1" spans="1:11" x14ac:dyDescent="0.2">
      <c r="A1" s="17" t="s">
        <v>117</v>
      </c>
      <c r="B1" s="17"/>
    </row>
    <row r="2" spans="1:11" x14ac:dyDescent="0.2">
      <c r="C2" s="23"/>
    </row>
    <row r="3" spans="1:11" s="10" customFormat="1" ht="14.25" customHeight="1" x14ac:dyDescent="0.2">
      <c r="A3" s="61"/>
      <c r="B3" s="248" t="s">
        <v>79</v>
      </c>
      <c r="C3" s="248"/>
      <c r="D3" s="248"/>
      <c r="E3" s="248" t="s">
        <v>76</v>
      </c>
      <c r="F3" s="248"/>
      <c r="G3" s="248" t="s">
        <v>80</v>
      </c>
      <c r="H3" s="248"/>
      <c r="I3" s="248"/>
      <c r="J3" s="248" t="s">
        <v>76</v>
      </c>
      <c r="K3" s="248"/>
    </row>
    <row r="4" spans="1:11" s="10" customFormat="1" ht="12.75" x14ac:dyDescent="0.2">
      <c r="A4" s="61"/>
      <c r="B4" s="83">
        <v>2014</v>
      </c>
      <c r="C4" s="26">
        <v>2013</v>
      </c>
      <c r="D4" s="26">
        <v>2012</v>
      </c>
      <c r="E4" s="72" t="s">
        <v>120</v>
      </c>
      <c r="F4" s="72" t="s">
        <v>121</v>
      </c>
      <c r="G4" s="83">
        <v>2014</v>
      </c>
      <c r="H4" s="72">
        <v>2013</v>
      </c>
      <c r="I4" s="72">
        <v>2012</v>
      </c>
      <c r="J4" s="72" t="s">
        <v>120</v>
      </c>
      <c r="K4" s="72" t="s">
        <v>121</v>
      </c>
    </row>
    <row r="5" spans="1:11" x14ac:dyDescent="0.2">
      <c r="A5" s="6" t="s">
        <v>0</v>
      </c>
      <c r="B5" s="37">
        <v>341767</v>
      </c>
      <c r="C5" s="37">
        <v>300190</v>
      </c>
      <c r="D5" s="37">
        <v>295944</v>
      </c>
      <c r="E5" s="36">
        <f>B5/C5-1</f>
        <v>0.13850228188813762</v>
      </c>
      <c r="F5" s="36">
        <f>B5/D5-1</f>
        <v>0.15483672586705599</v>
      </c>
      <c r="G5" s="37">
        <v>1047055.0000000001</v>
      </c>
      <c r="H5" s="37">
        <v>902627</v>
      </c>
      <c r="I5" s="37">
        <v>933127</v>
      </c>
      <c r="J5" s="36">
        <f>G5/H5-1</f>
        <v>0.16000850849797321</v>
      </c>
      <c r="K5" s="36">
        <f>G5/I5-1</f>
        <v>0.12209270549453621</v>
      </c>
    </row>
    <row r="6" spans="1:11" x14ac:dyDescent="0.2">
      <c r="A6" s="6" t="s">
        <v>1</v>
      </c>
      <c r="B6" s="15">
        <v>21920</v>
      </c>
      <c r="C6" s="15">
        <v>27486</v>
      </c>
      <c r="D6" s="15">
        <f>D8+D21</f>
        <v>22054</v>
      </c>
      <c r="E6" s="36">
        <f t="shared" ref="E6:E69" si="0">B6/C6-1</f>
        <v>-0.20250309248344611</v>
      </c>
      <c r="F6" s="36">
        <f t="shared" ref="F6:F69" si="1">B6/D6-1</f>
        <v>-6.0759952843021381E-3</v>
      </c>
      <c r="G6" s="15">
        <v>86741</v>
      </c>
      <c r="H6" s="15">
        <v>80443</v>
      </c>
      <c r="I6" s="15" t="e">
        <f>D6+מרץ!I6</f>
        <v>#REF!</v>
      </c>
      <c r="J6" s="36">
        <f t="shared" ref="J6:J69" si="2">G6/H6-1</f>
        <v>7.8291461034521337E-2</v>
      </c>
      <c r="K6" s="36" t="e">
        <f t="shared" ref="K6:K69" si="3">G6/I6-1</f>
        <v>#REF!</v>
      </c>
    </row>
    <row r="7" spans="1:11" x14ac:dyDescent="0.2">
      <c r="A7" s="6"/>
      <c r="B7" s="15"/>
      <c r="C7" s="15"/>
      <c r="D7" s="15"/>
      <c r="E7" s="36"/>
      <c r="F7" s="36"/>
      <c r="G7" s="15"/>
      <c r="H7" s="15"/>
      <c r="I7" s="15"/>
      <c r="J7" s="36"/>
      <c r="K7" s="36"/>
    </row>
    <row r="8" spans="1:11" x14ac:dyDescent="0.2">
      <c r="A8" s="2" t="s">
        <v>2</v>
      </c>
      <c r="B8" s="15">
        <v>16667</v>
      </c>
      <c r="C8" s="15">
        <v>21969</v>
      </c>
      <c r="D8" s="15">
        <f>SUM(D9:D19)</f>
        <v>16999</v>
      </c>
      <c r="E8" s="36">
        <f t="shared" si="0"/>
        <v>-0.24134007009877556</v>
      </c>
      <c r="F8" s="36">
        <f t="shared" si="1"/>
        <v>-1.9530560621213056E-2</v>
      </c>
      <c r="G8" s="15">
        <v>67065</v>
      </c>
      <c r="H8" s="15">
        <v>62843</v>
      </c>
      <c r="I8" s="15" t="e">
        <f>D8+מרץ!I8</f>
        <v>#REF!</v>
      </c>
      <c r="J8" s="36">
        <f t="shared" si="2"/>
        <v>6.7183298060245367E-2</v>
      </c>
      <c r="K8" s="36" t="e">
        <f t="shared" si="3"/>
        <v>#REF!</v>
      </c>
    </row>
    <row r="9" spans="1:11" x14ac:dyDescent="0.2">
      <c r="A9" s="2" t="s">
        <v>3</v>
      </c>
      <c r="B9" s="37">
        <v>4531</v>
      </c>
      <c r="C9" s="37">
        <v>6460</v>
      </c>
      <c r="D9" s="37">
        <v>5406</v>
      </c>
      <c r="E9" s="36">
        <f t="shared" si="0"/>
        <v>-0.2986068111455108</v>
      </c>
      <c r="F9" s="36">
        <f t="shared" si="1"/>
        <v>-0.16185719570847212</v>
      </c>
      <c r="G9" s="37">
        <v>10719</v>
      </c>
      <c r="H9" s="37">
        <v>12488</v>
      </c>
      <c r="I9" s="37">
        <v>12604</v>
      </c>
      <c r="J9" s="36">
        <f t="shared" si="2"/>
        <v>-0.14165598975016014</v>
      </c>
      <c r="K9" s="36">
        <f t="shared" si="3"/>
        <v>-0.14955569660425261</v>
      </c>
    </row>
    <row r="10" spans="1:11" x14ac:dyDescent="0.2">
      <c r="A10" s="2" t="s">
        <v>4</v>
      </c>
      <c r="B10" s="37">
        <v>578</v>
      </c>
      <c r="C10" s="37">
        <v>1226</v>
      </c>
      <c r="D10" s="37">
        <v>484</v>
      </c>
      <c r="E10" s="36">
        <f t="shared" si="0"/>
        <v>-0.52854812398042417</v>
      </c>
      <c r="F10" s="36">
        <f t="shared" si="1"/>
        <v>0.19421487603305776</v>
      </c>
      <c r="G10" s="37">
        <v>3859</v>
      </c>
      <c r="H10" s="37">
        <v>3125</v>
      </c>
      <c r="I10" s="37">
        <v>2140</v>
      </c>
      <c r="J10" s="36">
        <f t="shared" si="2"/>
        <v>0.23487999999999998</v>
      </c>
      <c r="K10" s="36">
        <f t="shared" si="3"/>
        <v>0.80327102803738315</v>
      </c>
    </row>
    <row r="11" spans="1:11" x14ac:dyDescent="0.2">
      <c r="A11" s="2" t="s">
        <v>5</v>
      </c>
      <c r="B11" s="37">
        <v>2647</v>
      </c>
      <c r="C11" s="37">
        <v>3090</v>
      </c>
      <c r="D11" s="37">
        <v>2135</v>
      </c>
      <c r="E11" s="36">
        <f t="shared" si="0"/>
        <v>-0.14336569579288028</v>
      </c>
      <c r="F11" s="36">
        <f t="shared" si="1"/>
        <v>0.23981264637002342</v>
      </c>
      <c r="G11" s="37">
        <v>11686</v>
      </c>
      <c r="H11" s="37">
        <v>11311</v>
      </c>
      <c r="I11" s="37">
        <v>10244</v>
      </c>
      <c r="J11" s="36">
        <f t="shared" si="2"/>
        <v>3.3153567323844113E-2</v>
      </c>
      <c r="K11" s="36">
        <f t="shared" si="3"/>
        <v>0.14076532604451386</v>
      </c>
    </row>
    <row r="12" spans="1:11" x14ac:dyDescent="0.2">
      <c r="A12" s="2" t="s">
        <v>103</v>
      </c>
      <c r="B12" s="37">
        <v>514</v>
      </c>
      <c r="C12" s="37">
        <v>425</v>
      </c>
      <c r="D12" s="37">
        <v>528</v>
      </c>
      <c r="E12" s="36">
        <f t="shared" si="0"/>
        <v>0.20941176470588241</v>
      </c>
      <c r="F12" s="36">
        <f t="shared" si="1"/>
        <v>-2.6515151515151492E-2</v>
      </c>
      <c r="G12" s="37">
        <v>1830</v>
      </c>
      <c r="H12" s="37">
        <v>1302</v>
      </c>
      <c r="I12" s="37">
        <v>1384</v>
      </c>
      <c r="J12" s="36">
        <f t="shared" si="2"/>
        <v>0.40552995391705071</v>
      </c>
      <c r="K12" s="36">
        <f t="shared" si="3"/>
        <v>0.32225433526011571</v>
      </c>
    </row>
    <row r="13" spans="1:11" x14ac:dyDescent="0.2">
      <c r="A13" s="2" t="s">
        <v>6</v>
      </c>
      <c r="B13" s="37">
        <v>1940</v>
      </c>
      <c r="C13" s="37">
        <v>2459</v>
      </c>
      <c r="D13" s="37">
        <f>1578-528</f>
        <v>1050</v>
      </c>
      <c r="E13" s="36">
        <f t="shared" si="0"/>
        <v>-0.21106140707604715</v>
      </c>
      <c r="F13" s="36">
        <f t="shared" si="1"/>
        <v>0.84761904761904772</v>
      </c>
      <c r="G13" s="37">
        <v>10161</v>
      </c>
      <c r="H13" s="37">
        <v>7440</v>
      </c>
      <c r="I13" s="37">
        <f>7383-1384</f>
        <v>5999</v>
      </c>
      <c r="J13" s="36">
        <f t="shared" si="2"/>
        <v>0.3657258064516129</v>
      </c>
      <c r="K13" s="36">
        <f t="shared" si="3"/>
        <v>0.69378229704950822</v>
      </c>
    </row>
    <row r="14" spans="1:11" x14ac:dyDescent="0.2">
      <c r="A14" s="2" t="s">
        <v>7</v>
      </c>
      <c r="B14" s="37">
        <v>1270</v>
      </c>
      <c r="C14" s="37">
        <v>1285</v>
      </c>
      <c r="D14" s="37">
        <v>1196</v>
      </c>
      <c r="E14" s="36">
        <f t="shared" si="0"/>
        <v>-1.1673151750972721E-2</v>
      </c>
      <c r="F14" s="36">
        <f t="shared" si="1"/>
        <v>6.1872909698996725E-2</v>
      </c>
      <c r="G14" s="37">
        <v>5548</v>
      </c>
      <c r="H14" s="37">
        <v>4418</v>
      </c>
      <c r="I14" s="37">
        <v>6367</v>
      </c>
      <c r="J14" s="36">
        <f t="shared" si="2"/>
        <v>0.25577184246265272</v>
      </c>
      <c r="K14" s="36">
        <f t="shared" si="3"/>
        <v>-0.12863200879535108</v>
      </c>
    </row>
    <row r="15" spans="1:11" x14ac:dyDescent="0.2">
      <c r="A15" s="2" t="s">
        <v>8</v>
      </c>
      <c r="B15" s="37">
        <v>418</v>
      </c>
      <c r="C15" s="37">
        <v>621</v>
      </c>
      <c r="D15" s="37">
        <v>324</v>
      </c>
      <c r="E15" s="36">
        <f t="shared" si="0"/>
        <v>-0.32689210950080516</v>
      </c>
      <c r="F15" s="36">
        <f t="shared" si="1"/>
        <v>0.29012345679012341</v>
      </c>
      <c r="G15" s="37">
        <v>2563</v>
      </c>
      <c r="H15" s="37">
        <v>2202</v>
      </c>
      <c r="I15" s="37">
        <v>1811</v>
      </c>
      <c r="J15" s="36">
        <f t="shared" si="2"/>
        <v>0.16394187102633961</v>
      </c>
      <c r="K15" s="36">
        <f t="shared" si="3"/>
        <v>0.41524019878520146</v>
      </c>
    </row>
    <row r="16" spans="1:11" x14ac:dyDescent="0.2">
      <c r="A16" s="2" t="s">
        <v>9</v>
      </c>
      <c r="B16" s="37">
        <v>1700</v>
      </c>
      <c r="C16" s="37">
        <v>3002</v>
      </c>
      <c r="D16" s="37">
        <v>2574</v>
      </c>
      <c r="E16" s="36">
        <f t="shared" si="0"/>
        <v>-0.43371085942704868</v>
      </c>
      <c r="F16" s="36">
        <f t="shared" si="1"/>
        <v>-0.33954933954933952</v>
      </c>
      <c r="G16" s="37">
        <v>12671</v>
      </c>
      <c r="H16" s="37">
        <v>12510</v>
      </c>
      <c r="I16" s="37">
        <v>13527</v>
      </c>
      <c r="J16" s="36">
        <f t="shared" si="2"/>
        <v>1.2869704236610602E-2</v>
      </c>
      <c r="K16" s="36">
        <f t="shared" si="3"/>
        <v>-6.3280845715975476E-2</v>
      </c>
    </row>
    <row r="17" spans="1:11" x14ac:dyDescent="0.2">
      <c r="A17" s="2" t="s">
        <v>10</v>
      </c>
      <c r="B17" s="37">
        <v>466</v>
      </c>
      <c r="C17" s="37">
        <v>729</v>
      </c>
      <c r="D17" s="37">
        <v>626</v>
      </c>
      <c r="E17" s="36">
        <f t="shared" si="0"/>
        <v>-0.36076817558299035</v>
      </c>
      <c r="F17" s="36">
        <f t="shared" si="1"/>
        <v>-0.25559105431309903</v>
      </c>
      <c r="G17" s="37">
        <v>2773</v>
      </c>
      <c r="H17" s="37">
        <v>2817</v>
      </c>
      <c r="I17" s="37">
        <v>2739</v>
      </c>
      <c r="J17" s="36">
        <f t="shared" si="2"/>
        <v>-1.5619453319133836E-2</v>
      </c>
      <c r="K17" s="36">
        <f t="shared" si="3"/>
        <v>1.241328952172327E-2</v>
      </c>
    </row>
    <row r="18" spans="1:11" x14ac:dyDescent="0.2">
      <c r="A18" s="2" t="s">
        <v>11</v>
      </c>
      <c r="B18" s="37">
        <v>1014.9999999999999</v>
      </c>
      <c r="C18" s="37">
        <v>1142</v>
      </c>
      <c r="D18" s="37">
        <v>1205</v>
      </c>
      <c r="E18" s="36">
        <f t="shared" si="0"/>
        <v>-0.11120840630472861</v>
      </c>
      <c r="F18" s="36">
        <f t="shared" si="1"/>
        <v>-0.15767634854771795</v>
      </c>
      <c r="G18" s="37">
        <v>1545</v>
      </c>
      <c r="H18" s="37">
        <v>1684</v>
      </c>
      <c r="I18" s="37">
        <v>1801</v>
      </c>
      <c r="J18" s="36">
        <f t="shared" si="2"/>
        <v>-8.2541567695961993E-2</v>
      </c>
      <c r="K18" s="36">
        <f t="shared" si="3"/>
        <v>-0.14214325374791781</v>
      </c>
    </row>
    <row r="19" spans="1:11" x14ac:dyDescent="0.2">
      <c r="A19" s="2" t="s">
        <v>12</v>
      </c>
      <c r="B19" s="37">
        <v>1588</v>
      </c>
      <c r="C19" s="37">
        <v>1530</v>
      </c>
      <c r="D19" s="37">
        <v>1471</v>
      </c>
      <c r="E19" s="36">
        <f t="shared" si="0"/>
        <v>3.7908496732026231E-2</v>
      </c>
      <c r="F19" s="36">
        <f t="shared" si="1"/>
        <v>7.9537729435757987E-2</v>
      </c>
      <c r="G19" s="37">
        <v>3710</v>
      </c>
      <c r="H19" s="37">
        <v>3546</v>
      </c>
      <c r="I19" s="37">
        <v>3817</v>
      </c>
      <c r="J19" s="36">
        <f t="shared" si="2"/>
        <v>4.6249294980259537E-2</v>
      </c>
      <c r="K19" s="36">
        <f t="shared" si="3"/>
        <v>-2.8032486245742727E-2</v>
      </c>
    </row>
    <row r="20" spans="1:11" x14ac:dyDescent="0.2">
      <c r="A20" s="2"/>
      <c r="B20" s="15"/>
      <c r="C20" s="15"/>
      <c r="D20" s="15"/>
      <c r="E20" s="36"/>
      <c r="F20" s="36"/>
      <c r="G20" s="15"/>
      <c r="H20" s="15"/>
      <c r="I20" s="15"/>
      <c r="J20" s="36"/>
      <c r="K20" s="36"/>
    </row>
    <row r="21" spans="1:11" x14ac:dyDescent="0.2">
      <c r="A21" s="2" t="s">
        <v>13</v>
      </c>
      <c r="B21" s="15">
        <v>5253</v>
      </c>
      <c r="C21" s="15">
        <v>5517</v>
      </c>
      <c r="D21" s="15">
        <f>SUM(D22:D25)</f>
        <v>5055</v>
      </c>
      <c r="E21" s="36">
        <f t="shared" si="0"/>
        <v>-4.7852093529091921E-2</v>
      </c>
      <c r="F21" s="36">
        <f t="shared" si="1"/>
        <v>3.9169139465875302E-2</v>
      </c>
      <c r="G21" s="15">
        <v>19676</v>
      </c>
      <c r="H21" s="15">
        <v>17600</v>
      </c>
      <c r="I21" s="15" t="e">
        <f>D21+מרץ!I21</f>
        <v>#REF!</v>
      </c>
      <c r="J21" s="36">
        <f t="shared" si="2"/>
        <v>0.11795454545454542</v>
      </c>
      <c r="K21" s="36" t="e">
        <f t="shared" si="3"/>
        <v>#REF!</v>
      </c>
    </row>
    <row r="22" spans="1:11" x14ac:dyDescent="0.2">
      <c r="A22" s="2" t="s">
        <v>14</v>
      </c>
      <c r="B22" s="15">
        <v>1070</v>
      </c>
      <c r="C22" s="15">
        <v>699</v>
      </c>
      <c r="D22" s="15">
        <v>1255</v>
      </c>
      <c r="E22" s="36">
        <f t="shared" si="0"/>
        <v>0.53075822603719591</v>
      </c>
      <c r="F22" s="36">
        <f t="shared" si="1"/>
        <v>-0.14741035856573703</v>
      </c>
      <c r="G22" s="15">
        <v>2783</v>
      </c>
      <c r="H22" s="15">
        <v>2294</v>
      </c>
      <c r="I22" s="15">
        <v>3456</v>
      </c>
      <c r="J22" s="36">
        <f t="shared" si="2"/>
        <v>0.21316477768090669</v>
      </c>
      <c r="K22" s="36">
        <f t="shared" si="3"/>
        <v>-0.19473379629629628</v>
      </c>
    </row>
    <row r="23" spans="1:11" x14ac:dyDescent="0.2">
      <c r="A23" s="2" t="s">
        <v>15</v>
      </c>
      <c r="B23" s="37">
        <v>1922</v>
      </c>
      <c r="C23" s="37">
        <v>2397</v>
      </c>
      <c r="D23" s="37">
        <v>1223</v>
      </c>
      <c r="E23" s="36">
        <f t="shared" si="0"/>
        <v>-0.19816437213183147</v>
      </c>
      <c r="F23" s="36">
        <f t="shared" si="1"/>
        <v>0.57154538021259205</v>
      </c>
      <c r="G23" s="37">
        <v>8269</v>
      </c>
      <c r="H23" s="37">
        <v>7120</v>
      </c>
      <c r="I23" s="37">
        <v>4959</v>
      </c>
      <c r="J23" s="36">
        <f t="shared" si="2"/>
        <v>0.16137640449438195</v>
      </c>
      <c r="K23" s="36">
        <f t="shared" si="3"/>
        <v>0.66747328090340785</v>
      </c>
    </row>
    <row r="24" spans="1:11" x14ac:dyDescent="0.2">
      <c r="A24" s="2" t="s">
        <v>16</v>
      </c>
      <c r="B24" s="37">
        <v>1020.9999999999999</v>
      </c>
      <c r="C24" s="37">
        <v>1166</v>
      </c>
      <c r="D24" s="37">
        <v>1567</v>
      </c>
      <c r="E24" s="36">
        <f t="shared" si="0"/>
        <v>-0.12435677530017164</v>
      </c>
      <c r="F24" s="36">
        <f t="shared" si="1"/>
        <v>-0.34843650287172945</v>
      </c>
      <c r="G24" s="37">
        <v>4655</v>
      </c>
      <c r="H24" s="37">
        <v>4919</v>
      </c>
      <c r="I24" s="37">
        <v>5979</v>
      </c>
      <c r="J24" s="36">
        <f t="shared" si="2"/>
        <v>-5.3669445009148165E-2</v>
      </c>
      <c r="K24" s="36">
        <f t="shared" si="3"/>
        <v>-0.22144171266098012</v>
      </c>
    </row>
    <row r="25" spans="1:11" x14ac:dyDescent="0.2">
      <c r="A25" s="2" t="s">
        <v>17</v>
      </c>
      <c r="B25" s="37">
        <v>1240</v>
      </c>
      <c r="C25" s="37">
        <v>1255</v>
      </c>
      <c r="D25" s="37">
        <v>1010</v>
      </c>
      <c r="E25" s="36">
        <f t="shared" si="0"/>
        <v>-1.195219123505975E-2</v>
      </c>
      <c r="F25" s="36">
        <f t="shared" si="1"/>
        <v>0.2277227722772277</v>
      </c>
      <c r="G25" s="37">
        <v>3969</v>
      </c>
      <c r="H25" s="37">
        <v>3267</v>
      </c>
      <c r="I25" s="37">
        <v>2953</v>
      </c>
      <c r="J25" s="36">
        <f t="shared" si="2"/>
        <v>0.21487603305785119</v>
      </c>
      <c r="K25" s="36">
        <f t="shared" si="3"/>
        <v>0.34405689129698613</v>
      </c>
    </row>
    <row r="26" spans="1:11" x14ac:dyDescent="0.2">
      <c r="A26" s="2"/>
      <c r="B26" s="37"/>
      <c r="C26" s="37"/>
      <c r="D26" s="37"/>
      <c r="E26" s="36"/>
      <c r="F26" s="36"/>
      <c r="G26" s="37"/>
      <c r="H26" s="37"/>
      <c r="I26" s="37"/>
      <c r="J26" s="36"/>
      <c r="K26" s="36"/>
    </row>
    <row r="27" spans="1:11" x14ac:dyDescent="0.2">
      <c r="A27" s="2" t="s">
        <v>18</v>
      </c>
      <c r="B27" s="37">
        <v>10911</v>
      </c>
      <c r="C27" s="37">
        <v>6665</v>
      </c>
      <c r="D27" s="37">
        <v>10539</v>
      </c>
      <c r="E27" s="36">
        <f t="shared" si="0"/>
        <v>0.63705926481620412</v>
      </c>
      <c r="F27" s="36">
        <f t="shared" si="1"/>
        <v>3.5297466552803858E-2</v>
      </c>
      <c r="G27" s="37">
        <v>21703</v>
      </c>
      <c r="H27" s="37">
        <v>20114</v>
      </c>
      <c r="I27" s="37">
        <v>28004</v>
      </c>
      <c r="J27" s="36">
        <f t="shared" si="2"/>
        <v>7.8999701700308345E-2</v>
      </c>
      <c r="K27" s="36">
        <f t="shared" si="3"/>
        <v>-0.22500357091844025</v>
      </c>
    </row>
    <row r="28" spans="1:11" x14ac:dyDescent="0.2">
      <c r="A28" s="2" t="s">
        <v>19</v>
      </c>
      <c r="B28" s="37">
        <v>2247</v>
      </c>
      <c r="C28" s="37">
        <v>1915</v>
      </c>
      <c r="D28" s="37">
        <v>2368</v>
      </c>
      <c r="E28" s="36">
        <f t="shared" si="0"/>
        <v>0.17336814621409924</v>
      </c>
      <c r="F28" s="36">
        <f t="shared" si="1"/>
        <v>-5.1097972972973027E-2</v>
      </c>
      <c r="G28" s="37">
        <v>5691</v>
      </c>
      <c r="H28" s="37">
        <v>6599</v>
      </c>
      <c r="I28" s="37">
        <v>7129</v>
      </c>
      <c r="J28" s="36">
        <f t="shared" si="2"/>
        <v>-0.13759660554629494</v>
      </c>
      <c r="K28" s="36">
        <f t="shared" si="3"/>
        <v>-0.20171131996072378</v>
      </c>
    </row>
    <row r="29" spans="1:11" x14ac:dyDescent="0.2">
      <c r="A29" s="2" t="s">
        <v>20</v>
      </c>
      <c r="B29" s="37">
        <v>3894</v>
      </c>
      <c r="C29" s="37">
        <v>2703</v>
      </c>
      <c r="D29" s="37">
        <v>2485</v>
      </c>
      <c r="E29" s="36">
        <f t="shared" si="0"/>
        <v>0.44062153163152051</v>
      </c>
      <c r="F29" s="36">
        <f t="shared" si="1"/>
        <v>0.56700201207243461</v>
      </c>
      <c r="G29" s="37">
        <v>4356</v>
      </c>
      <c r="H29" s="37">
        <v>3122</v>
      </c>
      <c r="I29" s="37">
        <v>2765</v>
      </c>
      <c r="J29" s="36">
        <f t="shared" si="2"/>
        <v>0.39525944907110833</v>
      </c>
      <c r="K29" s="36">
        <f t="shared" si="3"/>
        <v>0.57540687160940318</v>
      </c>
    </row>
    <row r="30" spans="1:11" x14ac:dyDescent="0.2">
      <c r="A30" s="2" t="s">
        <v>21</v>
      </c>
      <c r="B30" s="37">
        <v>346</v>
      </c>
      <c r="C30" s="37">
        <v>214</v>
      </c>
      <c r="D30" s="37">
        <v>137</v>
      </c>
      <c r="E30" s="36">
        <f t="shared" si="0"/>
        <v>0.61682242990654212</v>
      </c>
      <c r="F30" s="36" t="s">
        <v>127</v>
      </c>
      <c r="G30" s="37">
        <v>1240</v>
      </c>
      <c r="H30" s="37">
        <v>704</v>
      </c>
      <c r="I30" s="37">
        <v>613</v>
      </c>
      <c r="J30" s="36">
        <f t="shared" si="2"/>
        <v>0.76136363636363646</v>
      </c>
      <c r="K30" s="36">
        <f t="shared" si="3"/>
        <v>1.0228384991843393</v>
      </c>
    </row>
    <row r="31" spans="1:11" x14ac:dyDescent="0.2">
      <c r="A31" s="3" t="s">
        <v>22</v>
      </c>
      <c r="B31" s="37">
        <v>667</v>
      </c>
      <c r="C31" s="37">
        <v>333</v>
      </c>
      <c r="D31" s="37">
        <v>3046</v>
      </c>
      <c r="E31" s="36">
        <f t="shared" si="0"/>
        <v>1.0030030030030028</v>
      </c>
      <c r="F31" s="36">
        <f t="shared" si="1"/>
        <v>-0.7810242941562705</v>
      </c>
      <c r="G31" s="37">
        <v>4094.9999999999995</v>
      </c>
      <c r="H31" s="37">
        <v>5535</v>
      </c>
      <c r="I31" s="37">
        <v>12991</v>
      </c>
      <c r="J31" s="36">
        <f t="shared" si="2"/>
        <v>-0.26016260162601634</v>
      </c>
      <c r="K31" s="36">
        <f t="shared" si="3"/>
        <v>-0.68478177199599721</v>
      </c>
    </row>
    <row r="32" spans="1:11" x14ac:dyDescent="0.2">
      <c r="A32" s="3" t="s">
        <v>116</v>
      </c>
      <c r="B32" s="37">
        <v>320</v>
      </c>
      <c r="C32" s="37">
        <v>123</v>
      </c>
      <c r="D32" s="37">
        <v>141</v>
      </c>
      <c r="E32" s="36" t="s">
        <v>127</v>
      </c>
      <c r="F32" s="36" t="s">
        <v>127</v>
      </c>
      <c r="G32" s="37">
        <v>758</v>
      </c>
      <c r="H32" s="37">
        <v>345</v>
      </c>
      <c r="I32" s="37">
        <v>378</v>
      </c>
      <c r="J32" s="36">
        <f t="shared" si="2"/>
        <v>1.1971014492753622</v>
      </c>
      <c r="K32" s="36">
        <f t="shared" si="3"/>
        <v>1.0052910052910051</v>
      </c>
    </row>
    <row r="33" spans="1:11" x14ac:dyDescent="0.2">
      <c r="A33" s="2" t="s">
        <v>17</v>
      </c>
      <c r="B33" s="37">
        <v>3437</v>
      </c>
      <c r="C33" s="37">
        <v>1377</v>
      </c>
      <c r="D33" s="37">
        <v>2362</v>
      </c>
      <c r="E33" s="36" t="s">
        <v>127</v>
      </c>
      <c r="F33" s="36">
        <f t="shared" si="1"/>
        <v>0.45512277730736672</v>
      </c>
      <c r="G33" s="37">
        <v>5563</v>
      </c>
      <c r="H33" s="37">
        <v>3809</v>
      </c>
      <c r="I33" s="37">
        <v>4128</v>
      </c>
      <c r="J33" s="36">
        <f t="shared" si="2"/>
        <v>0.46048831714360716</v>
      </c>
      <c r="K33" s="36">
        <f t="shared" si="3"/>
        <v>0.34762596899224807</v>
      </c>
    </row>
    <row r="34" spans="1:11" x14ac:dyDescent="0.2">
      <c r="B34" s="15"/>
      <c r="C34" s="15"/>
      <c r="D34" s="15"/>
      <c r="E34" s="36"/>
      <c r="F34" s="36"/>
      <c r="G34" s="15"/>
      <c r="H34" s="15"/>
      <c r="I34" s="15"/>
      <c r="J34" s="36"/>
      <c r="K34" s="36"/>
    </row>
    <row r="35" spans="1:11" x14ac:dyDescent="0.2">
      <c r="A35" s="2" t="s">
        <v>23</v>
      </c>
      <c r="B35" s="15">
        <v>224919</v>
      </c>
      <c r="C35" s="15">
        <v>186323</v>
      </c>
      <c r="D35" s="15">
        <f>SUM(D37:D53)+D62+D63+D64+D65+D67+D68+D69+D71+D72+D73+D74+D75+D76+D77</f>
        <v>186179</v>
      </c>
      <c r="E35" s="36">
        <f t="shared" si="0"/>
        <v>0.20714565566247867</v>
      </c>
      <c r="F35" s="36">
        <f t="shared" si="1"/>
        <v>0.20807932151316733</v>
      </c>
      <c r="G35" s="15">
        <v>658764</v>
      </c>
      <c r="H35" s="15">
        <v>545272</v>
      </c>
      <c r="I35" s="15" t="e">
        <f>D35+מרץ!I35</f>
        <v>#REF!</v>
      </c>
      <c r="J35" s="36">
        <f t="shared" si="2"/>
        <v>0.20813832362564</v>
      </c>
      <c r="K35" s="36" t="e">
        <f t="shared" si="3"/>
        <v>#REF!</v>
      </c>
    </row>
    <row r="36" spans="1:11" x14ac:dyDescent="0.2">
      <c r="A36" s="2" t="s">
        <v>24</v>
      </c>
      <c r="B36" s="15">
        <v>10803</v>
      </c>
      <c r="C36" s="15">
        <v>7225</v>
      </c>
      <c r="D36" s="15">
        <v>7306</v>
      </c>
      <c r="E36" s="36">
        <f t="shared" si="0"/>
        <v>0.49522491349480968</v>
      </c>
      <c r="F36" s="36">
        <f t="shared" si="1"/>
        <v>0.47864768683274028</v>
      </c>
      <c r="G36" s="15">
        <v>35263</v>
      </c>
      <c r="H36" s="15">
        <v>26796</v>
      </c>
      <c r="I36" s="15">
        <v>26771</v>
      </c>
      <c r="J36" s="36">
        <f t="shared" si="2"/>
        <v>0.31597999701447987</v>
      </c>
      <c r="K36" s="36">
        <f t="shared" si="3"/>
        <v>0.31720892010010826</v>
      </c>
    </row>
    <row r="37" spans="1:11" x14ac:dyDescent="0.2">
      <c r="A37" s="2" t="s">
        <v>25</v>
      </c>
      <c r="B37" s="37">
        <v>1753</v>
      </c>
      <c r="C37" s="37">
        <v>1435</v>
      </c>
      <c r="D37" s="37">
        <v>1693</v>
      </c>
      <c r="E37" s="36">
        <f t="shared" si="0"/>
        <v>0.2216027874564459</v>
      </c>
      <c r="F37" s="36">
        <f t="shared" si="1"/>
        <v>3.5440047253396445E-2</v>
      </c>
      <c r="G37" s="37">
        <v>9471</v>
      </c>
      <c r="H37" s="37">
        <v>6903</v>
      </c>
      <c r="I37" s="37">
        <v>7023</v>
      </c>
      <c r="J37" s="36">
        <f t="shared" si="2"/>
        <v>0.3720121686223381</v>
      </c>
      <c r="K37" s="36">
        <f t="shared" si="3"/>
        <v>0.34856898761213162</v>
      </c>
    </row>
    <row r="38" spans="1:11" x14ac:dyDescent="0.2">
      <c r="A38" s="2" t="s">
        <v>26</v>
      </c>
      <c r="B38" s="37">
        <v>3578</v>
      </c>
      <c r="C38" s="37">
        <v>2455</v>
      </c>
      <c r="D38" s="37">
        <v>2625</v>
      </c>
      <c r="E38" s="36">
        <f t="shared" si="0"/>
        <v>0.45743380855397153</v>
      </c>
      <c r="F38" s="36">
        <f t="shared" si="1"/>
        <v>0.36304761904761906</v>
      </c>
      <c r="G38" s="37">
        <v>9789</v>
      </c>
      <c r="H38" s="37">
        <v>7544</v>
      </c>
      <c r="I38" s="37">
        <v>7445</v>
      </c>
      <c r="J38" s="36">
        <f t="shared" si="2"/>
        <v>0.29758748674443258</v>
      </c>
      <c r="K38" s="36">
        <f t="shared" si="3"/>
        <v>0.31484217595701813</v>
      </c>
    </row>
    <row r="39" spans="1:11" x14ac:dyDescent="0.2">
      <c r="A39" s="2" t="s">
        <v>27</v>
      </c>
      <c r="B39" s="37">
        <v>2028</v>
      </c>
      <c r="C39" s="37">
        <v>1337</v>
      </c>
      <c r="D39" s="37">
        <v>1319</v>
      </c>
      <c r="E39" s="36">
        <f t="shared" si="0"/>
        <v>0.51682872101720267</v>
      </c>
      <c r="F39" s="36">
        <f t="shared" si="1"/>
        <v>0.5375284306292647</v>
      </c>
      <c r="G39" s="37">
        <v>5541</v>
      </c>
      <c r="H39" s="37">
        <v>5652</v>
      </c>
      <c r="I39" s="37">
        <v>5615</v>
      </c>
      <c r="J39" s="36">
        <f t="shared" si="2"/>
        <v>-1.9639065817409818E-2</v>
      </c>
      <c r="K39" s="36">
        <f t="shared" si="3"/>
        <v>-1.3178984861976883E-2</v>
      </c>
    </row>
    <row r="40" spans="1:11" x14ac:dyDescent="0.2">
      <c r="A40" s="2" t="s">
        <v>28</v>
      </c>
      <c r="B40" s="37">
        <v>3376</v>
      </c>
      <c r="C40" s="37">
        <v>1966</v>
      </c>
      <c r="D40" s="37">
        <v>1640</v>
      </c>
      <c r="E40" s="36">
        <f t="shared" si="0"/>
        <v>0.71719226856561535</v>
      </c>
      <c r="F40" s="36">
        <f t="shared" si="1"/>
        <v>1.0585365853658537</v>
      </c>
      <c r="G40" s="37">
        <v>10292</v>
      </c>
      <c r="H40" s="37">
        <v>6626</v>
      </c>
      <c r="I40" s="37">
        <v>6577</v>
      </c>
      <c r="J40" s="36">
        <f t="shared" si="2"/>
        <v>0.55327497736190767</v>
      </c>
      <c r="K40" s="36">
        <f t="shared" si="3"/>
        <v>0.56484719476965184</v>
      </c>
    </row>
    <row r="41" spans="1:11" x14ac:dyDescent="0.2">
      <c r="A41" s="2" t="s">
        <v>29</v>
      </c>
      <c r="B41" s="37">
        <v>21335</v>
      </c>
      <c r="C41" s="37">
        <v>16454</v>
      </c>
      <c r="D41" s="37">
        <v>19361</v>
      </c>
      <c r="E41" s="36">
        <f t="shared" si="0"/>
        <v>0.29664519265832023</v>
      </c>
      <c r="F41" s="36">
        <f t="shared" si="1"/>
        <v>0.10195754351531439</v>
      </c>
      <c r="G41" s="37">
        <v>54293</v>
      </c>
      <c r="H41" s="37">
        <v>54272</v>
      </c>
      <c r="I41" s="37">
        <v>52828</v>
      </c>
      <c r="J41" s="36">
        <f t="shared" si="2"/>
        <v>3.8693985849058699E-4</v>
      </c>
      <c r="K41" s="36">
        <f t="shared" si="3"/>
        <v>2.7731506019535113E-2</v>
      </c>
    </row>
    <row r="42" spans="1:11" x14ac:dyDescent="0.2">
      <c r="A42" s="2" t="s">
        <v>30</v>
      </c>
      <c r="B42" s="37">
        <v>867</v>
      </c>
      <c r="C42" s="37">
        <v>728</v>
      </c>
      <c r="D42" s="37">
        <v>820</v>
      </c>
      <c r="E42" s="36">
        <f t="shared" si="0"/>
        <v>0.19093406593406592</v>
      </c>
      <c r="F42" s="36">
        <f t="shared" si="1"/>
        <v>5.7317073170731758E-2</v>
      </c>
      <c r="G42" s="37">
        <v>2673</v>
      </c>
      <c r="H42" s="37">
        <v>2409</v>
      </c>
      <c r="I42" s="37">
        <v>2420</v>
      </c>
      <c r="J42" s="36">
        <f t="shared" si="2"/>
        <v>0.1095890410958904</v>
      </c>
      <c r="K42" s="36">
        <f t="shared" si="3"/>
        <v>0.1045454545454545</v>
      </c>
    </row>
    <row r="43" spans="1:11" x14ac:dyDescent="0.2">
      <c r="A43" s="2" t="s">
        <v>31</v>
      </c>
      <c r="B43" s="37">
        <v>7685</v>
      </c>
      <c r="C43" s="37">
        <v>7630</v>
      </c>
      <c r="D43" s="37">
        <v>7298</v>
      </c>
      <c r="E43" s="36">
        <f t="shared" si="0"/>
        <v>7.2083879423328057E-3</v>
      </c>
      <c r="F43" s="36">
        <f t="shared" si="1"/>
        <v>5.3028226911482568E-2</v>
      </c>
      <c r="G43" s="37">
        <v>21690</v>
      </c>
      <c r="H43" s="37">
        <v>18645</v>
      </c>
      <c r="I43" s="37">
        <v>26058</v>
      </c>
      <c r="J43" s="36">
        <f t="shared" si="2"/>
        <v>0.16331456154465007</v>
      </c>
      <c r="K43" s="36">
        <f t="shared" si="3"/>
        <v>-0.16762606493207455</v>
      </c>
    </row>
    <row r="44" spans="1:11" x14ac:dyDescent="0.2">
      <c r="A44" s="2" t="s">
        <v>32</v>
      </c>
      <c r="B44" s="37">
        <v>4633</v>
      </c>
      <c r="C44" s="37">
        <v>3429</v>
      </c>
      <c r="D44" s="37">
        <v>3982</v>
      </c>
      <c r="E44" s="36">
        <f t="shared" si="0"/>
        <v>0.35112277631962674</v>
      </c>
      <c r="F44" s="36">
        <f t="shared" si="1"/>
        <v>0.16348568558513299</v>
      </c>
      <c r="G44" s="37">
        <v>11484</v>
      </c>
      <c r="H44" s="37">
        <v>10291</v>
      </c>
      <c r="I44" s="37">
        <v>10156</v>
      </c>
      <c r="J44" s="36">
        <f t="shared" si="2"/>
        <v>0.11592653775143336</v>
      </c>
      <c r="K44" s="36">
        <f t="shared" si="3"/>
        <v>0.13076014178810547</v>
      </c>
    </row>
    <row r="45" spans="1:11" x14ac:dyDescent="0.2">
      <c r="A45" s="3" t="s">
        <v>33</v>
      </c>
      <c r="B45" s="37">
        <v>38850</v>
      </c>
      <c r="C45" s="37">
        <v>26162</v>
      </c>
      <c r="D45" s="37">
        <v>30403</v>
      </c>
      <c r="E45" s="36">
        <f t="shared" si="0"/>
        <v>0.48497821267487184</v>
      </c>
      <c r="F45" s="36">
        <f t="shared" si="1"/>
        <v>0.27783442423445059</v>
      </c>
      <c r="G45" s="37">
        <v>92788</v>
      </c>
      <c r="H45" s="37">
        <v>78263</v>
      </c>
      <c r="I45" s="37">
        <v>77929</v>
      </c>
      <c r="J45" s="36">
        <f t="shared" si="2"/>
        <v>0.18559216999092798</v>
      </c>
      <c r="K45" s="36">
        <f t="shared" si="3"/>
        <v>0.19067356183192397</v>
      </c>
    </row>
    <row r="46" spans="1:11" x14ac:dyDescent="0.2">
      <c r="A46" s="3" t="s">
        <v>34</v>
      </c>
      <c r="B46" s="37">
        <v>17116</v>
      </c>
      <c r="C46" s="37">
        <v>14593</v>
      </c>
      <c r="D46" s="37">
        <v>12871</v>
      </c>
      <c r="E46" s="36">
        <f t="shared" si="0"/>
        <v>0.17289111217707109</v>
      </c>
      <c r="F46" s="36">
        <f t="shared" si="1"/>
        <v>0.32981120348069304</v>
      </c>
      <c r="G46" s="37">
        <v>43715</v>
      </c>
      <c r="H46" s="37">
        <v>35353</v>
      </c>
      <c r="I46" s="37">
        <v>37716</v>
      </c>
      <c r="J46" s="36">
        <f t="shared" si="2"/>
        <v>0.23652872457782936</v>
      </c>
      <c r="K46" s="36">
        <f t="shared" si="3"/>
        <v>0.15905716406829984</v>
      </c>
    </row>
    <row r="47" spans="1:11" x14ac:dyDescent="0.2">
      <c r="A47" s="2" t="s">
        <v>35</v>
      </c>
      <c r="B47" s="37">
        <v>5406</v>
      </c>
      <c r="C47" s="37">
        <v>4132</v>
      </c>
      <c r="D47" s="37">
        <v>4838</v>
      </c>
      <c r="E47" s="36">
        <f t="shared" si="0"/>
        <v>0.30832526621490808</v>
      </c>
      <c r="F47" s="36">
        <f t="shared" si="1"/>
        <v>0.11740388590326578</v>
      </c>
      <c r="G47" s="37">
        <v>14489</v>
      </c>
      <c r="H47" s="37">
        <v>11599</v>
      </c>
      <c r="I47" s="37">
        <v>12167</v>
      </c>
      <c r="J47" s="36">
        <f t="shared" si="2"/>
        <v>0.24915941029399091</v>
      </c>
      <c r="K47" s="36">
        <f t="shared" si="3"/>
        <v>0.19084408646338447</v>
      </c>
    </row>
    <row r="48" spans="1:11" x14ac:dyDescent="0.2">
      <c r="A48" s="2" t="s">
        <v>36</v>
      </c>
      <c r="B48" s="15">
        <v>22650</v>
      </c>
      <c r="C48" s="15">
        <v>14502</v>
      </c>
      <c r="D48" s="15">
        <v>15283</v>
      </c>
      <c r="E48" s="36">
        <f t="shared" si="0"/>
        <v>0.56185353744311128</v>
      </c>
      <c r="F48" s="36">
        <f t="shared" si="1"/>
        <v>0.48203886671465024</v>
      </c>
      <c r="G48" s="15">
        <v>68287</v>
      </c>
      <c r="H48" s="15">
        <v>50248</v>
      </c>
      <c r="I48" s="15">
        <v>57908</v>
      </c>
      <c r="J48" s="36">
        <f t="shared" si="2"/>
        <v>0.35899936315873271</v>
      </c>
      <c r="K48" s="36">
        <f t="shared" si="3"/>
        <v>0.17923257580990537</v>
      </c>
    </row>
    <row r="49" spans="1:11" x14ac:dyDescent="0.2">
      <c r="A49" s="2" t="s">
        <v>37</v>
      </c>
      <c r="B49" s="15">
        <v>3425</v>
      </c>
      <c r="C49" s="15">
        <v>2637</v>
      </c>
      <c r="D49" s="15">
        <v>2859</v>
      </c>
      <c r="E49" s="36">
        <f t="shared" si="0"/>
        <v>0.29882442169131584</v>
      </c>
      <c r="F49" s="36">
        <f t="shared" si="1"/>
        <v>0.1979713186428822</v>
      </c>
      <c r="G49" s="15">
        <v>13549</v>
      </c>
      <c r="H49" s="15">
        <v>10069</v>
      </c>
      <c r="I49" s="15">
        <v>10631</v>
      </c>
      <c r="J49" s="36">
        <f t="shared" si="2"/>
        <v>0.34561525474227839</v>
      </c>
      <c r="K49" s="36">
        <f t="shared" si="3"/>
        <v>0.27448029348132819</v>
      </c>
    </row>
    <row r="50" spans="1:11" x14ac:dyDescent="0.2">
      <c r="A50" s="3" t="s">
        <v>38</v>
      </c>
      <c r="B50" s="15">
        <v>5174</v>
      </c>
      <c r="C50" s="15">
        <v>4222</v>
      </c>
      <c r="D50" s="15">
        <v>5616</v>
      </c>
      <c r="E50" s="36">
        <f t="shared" si="0"/>
        <v>0.22548555187115116</v>
      </c>
      <c r="F50" s="36">
        <f t="shared" si="1"/>
        <v>-7.870370370370372E-2</v>
      </c>
      <c r="G50" s="15">
        <v>16751</v>
      </c>
      <c r="H50" s="15">
        <v>13588</v>
      </c>
      <c r="I50" s="15">
        <v>14843</v>
      </c>
      <c r="J50" s="36">
        <f t="shared" si="2"/>
        <v>0.23277892257874599</v>
      </c>
      <c r="K50" s="36">
        <f t="shared" si="3"/>
        <v>0.12854544229603171</v>
      </c>
    </row>
    <row r="51" spans="1:11" x14ac:dyDescent="0.2">
      <c r="A51" s="2" t="s">
        <v>39</v>
      </c>
      <c r="B51" s="37">
        <v>1002.9999999999999</v>
      </c>
      <c r="C51" s="37">
        <v>806</v>
      </c>
      <c r="D51" s="37">
        <v>760</v>
      </c>
      <c r="E51" s="36">
        <f t="shared" si="0"/>
        <v>0.24441687344913143</v>
      </c>
      <c r="F51" s="36">
        <f t="shared" si="1"/>
        <v>0.3197368421052631</v>
      </c>
      <c r="G51" s="37">
        <v>2647</v>
      </c>
      <c r="H51" s="37">
        <v>2251</v>
      </c>
      <c r="I51" s="37">
        <v>2534</v>
      </c>
      <c r="J51" s="36">
        <f t="shared" si="2"/>
        <v>0.17592181252776551</v>
      </c>
      <c r="K51" s="36">
        <f t="shared" si="3"/>
        <v>4.4593528018942452E-2</v>
      </c>
    </row>
    <row r="52" spans="1:11" x14ac:dyDescent="0.2">
      <c r="A52" s="2"/>
      <c r="B52" s="37"/>
      <c r="C52" s="37"/>
      <c r="D52" s="37"/>
      <c r="E52" s="36"/>
      <c r="F52" s="36"/>
      <c r="G52" s="37"/>
      <c r="H52" s="37"/>
      <c r="I52" s="37"/>
      <c r="J52" s="36"/>
      <c r="K52" s="36"/>
    </row>
    <row r="53" spans="1:11" x14ac:dyDescent="0.2">
      <c r="A53" s="2" t="s">
        <v>40</v>
      </c>
      <c r="B53" s="37">
        <v>60403</v>
      </c>
      <c r="C53" s="37">
        <v>57711</v>
      </c>
      <c r="D53" s="37">
        <f>SUM(D54:D60)</f>
        <v>49500</v>
      </c>
      <c r="E53" s="36">
        <f t="shared" si="0"/>
        <v>4.6646219958066837E-2</v>
      </c>
      <c r="F53" s="36">
        <f t="shared" si="1"/>
        <v>0.22026262626262616</v>
      </c>
      <c r="G53" s="37">
        <v>192319</v>
      </c>
      <c r="H53" s="37">
        <v>161115</v>
      </c>
      <c r="I53" s="37" t="e">
        <f>D53+מרץ!I53</f>
        <v>#REF!</v>
      </c>
      <c r="J53" s="36">
        <f t="shared" si="2"/>
        <v>0.19367532507836027</v>
      </c>
      <c r="K53" s="36" t="e">
        <f t="shared" si="3"/>
        <v>#REF!</v>
      </c>
    </row>
    <row r="54" spans="1:11" x14ac:dyDescent="0.2">
      <c r="A54" s="2" t="s">
        <v>41</v>
      </c>
      <c r="B54" s="37">
        <v>47808</v>
      </c>
      <c r="C54" s="37">
        <v>44330</v>
      </c>
      <c r="D54" s="37">
        <v>37008</v>
      </c>
      <c r="E54" s="36">
        <f t="shared" si="0"/>
        <v>7.845702684412359E-2</v>
      </c>
      <c r="F54" s="36">
        <f t="shared" si="1"/>
        <v>0.29182879377431914</v>
      </c>
      <c r="G54" s="37">
        <v>151134</v>
      </c>
      <c r="H54" s="37">
        <v>122934</v>
      </c>
      <c r="I54" s="37">
        <v>112387</v>
      </c>
      <c r="J54" s="36">
        <f t="shared" si="2"/>
        <v>0.22939138074088539</v>
      </c>
      <c r="K54" s="36">
        <f t="shared" si="3"/>
        <v>0.34476407413668841</v>
      </c>
    </row>
    <row r="55" spans="1:11" x14ac:dyDescent="0.2">
      <c r="A55" s="2" t="s">
        <v>42</v>
      </c>
      <c r="B55" s="37">
        <v>10202</v>
      </c>
      <c r="C55" s="37">
        <v>10782</v>
      </c>
      <c r="D55" s="37">
        <v>9738</v>
      </c>
      <c r="E55" s="36">
        <f t="shared" si="0"/>
        <v>-5.3793359302541255E-2</v>
      </c>
      <c r="F55" s="36">
        <f t="shared" si="1"/>
        <v>4.7648387759293476E-2</v>
      </c>
      <c r="G55" s="37">
        <v>32922</v>
      </c>
      <c r="H55" s="37">
        <v>29950</v>
      </c>
      <c r="I55" s="37">
        <v>31911</v>
      </c>
      <c r="J55" s="36">
        <f t="shared" si="2"/>
        <v>9.9232053422370514E-2</v>
      </c>
      <c r="K55" s="36">
        <f t="shared" si="3"/>
        <v>3.1681865187552782E-2</v>
      </c>
    </row>
    <row r="56" spans="1:11" x14ac:dyDescent="0.2">
      <c r="A56" s="2" t="s">
        <v>43</v>
      </c>
      <c r="B56" s="37">
        <v>1313</v>
      </c>
      <c r="C56" s="37">
        <v>1167</v>
      </c>
      <c r="D56" s="37">
        <v>1263</v>
      </c>
      <c r="E56" s="36">
        <f t="shared" si="0"/>
        <v>0.12510711225364179</v>
      </c>
      <c r="F56" s="36">
        <f t="shared" si="1"/>
        <v>3.9588281868566888E-2</v>
      </c>
      <c r="G56" s="37">
        <v>4019</v>
      </c>
      <c r="H56" s="37">
        <v>3364</v>
      </c>
      <c r="I56" s="37">
        <v>3231</v>
      </c>
      <c r="J56" s="36">
        <f t="shared" si="2"/>
        <v>0.19470868014268738</v>
      </c>
      <c r="K56" s="36">
        <f t="shared" si="3"/>
        <v>0.24388734138037749</v>
      </c>
    </row>
    <row r="57" spans="1:11" x14ac:dyDescent="0.2">
      <c r="A57" s="2" t="s">
        <v>44</v>
      </c>
      <c r="B57" s="37">
        <v>242</v>
      </c>
      <c r="C57" s="37">
        <v>268</v>
      </c>
      <c r="D57" s="37">
        <v>275</v>
      </c>
      <c r="E57" s="36">
        <f t="shared" si="0"/>
        <v>-9.7014925373134275E-2</v>
      </c>
      <c r="F57" s="36">
        <f t="shared" si="1"/>
        <v>-0.12</v>
      </c>
      <c r="G57" s="37">
        <v>880</v>
      </c>
      <c r="H57" s="37">
        <v>917</v>
      </c>
      <c r="I57" s="37">
        <v>1071</v>
      </c>
      <c r="J57" s="36">
        <f t="shared" si="2"/>
        <v>-4.0348964013086186E-2</v>
      </c>
      <c r="K57" s="36">
        <f t="shared" si="3"/>
        <v>-0.17833800186741366</v>
      </c>
    </row>
    <row r="58" spans="1:11" x14ac:dyDescent="0.2">
      <c r="A58" s="2" t="s">
        <v>46</v>
      </c>
      <c r="B58" s="37">
        <v>260</v>
      </c>
      <c r="C58" s="37">
        <v>255</v>
      </c>
      <c r="D58" s="37">
        <v>324</v>
      </c>
      <c r="E58" s="36">
        <f t="shared" si="0"/>
        <v>1.9607843137254832E-2</v>
      </c>
      <c r="F58" s="36">
        <f t="shared" si="1"/>
        <v>-0.19753086419753085</v>
      </c>
      <c r="G58" s="37">
        <v>841</v>
      </c>
      <c r="H58" s="37">
        <v>907</v>
      </c>
      <c r="I58" s="37">
        <v>991</v>
      </c>
      <c r="J58" s="36">
        <f t="shared" si="2"/>
        <v>-7.2767364939360535E-2</v>
      </c>
      <c r="K58" s="36">
        <f t="shared" si="3"/>
        <v>-0.15136226034308775</v>
      </c>
    </row>
    <row r="59" spans="1:11" x14ac:dyDescent="0.2">
      <c r="A59" s="2" t="s">
        <v>109</v>
      </c>
      <c r="B59" s="37">
        <v>481</v>
      </c>
      <c r="C59" s="37">
        <v>604</v>
      </c>
      <c r="D59" s="37">
        <v>634</v>
      </c>
      <c r="E59" s="36">
        <f t="shared" si="0"/>
        <v>-0.20364238410596025</v>
      </c>
      <c r="F59" s="36">
        <f t="shared" si="1"/>
        <v>-0.24132492113564674</v>
      </c>
      <c r="G59" s="37">
        <v>2033</v>
      </c>
      <c r="H59" s="37">
        <v>2065</v>
      </c>
      <c r="I59" s="37">
        <v>2029</v>
      </c>
      <c r="J59" s="36">
        <f t="shared" si="2"/>
        <v>-1.5496368038740882E-2</v>
      </c>
      <c r="K59" s="36">
        <f t="shared" si="3"/>
        <v>1.9714144898965724E-3</v>
      </c>
    </row>
    <row r="60" spans="1:11" x14ac:dyDescent="0.2">
      <c r="A60" s="2" t="s">
        <v>49</v>
      </c>
      <c r="B60" s="37">
        <v>97</v>
      </c>
      <c r="C60" s="37">
        <v>305</v>
      </c>
      <c r="D60" s="37">
        <v>258</v>
      </c>
      <c r="E60" s="36">
        <f t="shared" si="0"/>
        <v>-0.68196721311475406</v>
      </c>
      <c r="F60" s="36">
        <f t="shared" si="1"/>
        <v>-0.62403100775193798</v>
      </c>
      <c r="G60" s="37">
        <v>490</v>
      </c>
      <c r="H60" s="37">
        <v>978</v>
      </c>
      <c r="I60" s="37">
        <v>895</v>
      </c>
      <c r="J60" s="36">
        <f t="shared" si="2"/>
        <v>-0.49897750511247441</v>
      </c>
      <c r="K60" s="36">
        <f t="shared" si="3"/>
        <v>-0.45251396648044695</v>
      </c>
    </row>
    <row r="61" spans="1:11" x14ac:dyDescent="0.2">
      <c r="B61" s="37"/>
      <c r="C61" s="37"/>
      <c r="D61" s="37"/>
      <c r="E61" s="36"/>
      <c r="F61" s="36"/>
      <c r="G61" s="37"/>
      <c r="H61" s="37"/>
      <c r="I61" s="37"/>
      <c r="J61" s="36"/>
      <c r="K61" s="36"/>
    </row>
    <row r="62" spans="1:11" x14ac:dyDescent="0.2">
      <c r="A62" s="2" t="s">
        <v>47</v>
      </c>
      <c r="B62" s="15">
        <v>1605</v>
      </c>
      <c r="C62" s="15">
        <v>565</v>
      </c>
      <c r="D62" s="15">
        <v>715</v>
      </c>
      <c r="E62" s="36">
        <f t="shared" si="0"/>
        <v>1.8407079646017701</v>
      </c>
      <c r="F62" s="36">
        <f t="shared" si="1"/>
        <v>1.2447552447552446</v>
      </c>
      <c r="G62" s="15">
        <v>2961</v>
      </c>
      <c r="H62" s="15">
        <v>1476</v>
      </c>
      <c r="I62" s="15">
        <v>1982</v>
      </c>
      <c r="J62" s="36">
        <f t="shared" si="2"/>
        <v>1.0060975609756095</v>
      </c>
      <c r="K62" s="36">
        <f t="shared" si="3"/>
        <v>0.49394550958627659</v>
      </c>
    </row>
    <row r="63" spans="1:11" x14ac:dyDescent="0.2">
      <c r="A63" s="2" t="s">
        <v>48</v>
      </c>
      <c r="B63" s="15">
        <v>358</v>
      </c>
      <c r="C63" s="15">
        <v>254</v>
      </c>
      <c r="D63" s="15">
        <v>162</v>
      </c>
      <c r="E63" s="36">
        <f t="shared" si="0"/>
        <v>0.40944881889763773</v>
      </c>
      <c r="F63" s="36">
        <f t="shared" si="1"/>
        <v>1.2098765432098766</v>
      </c>
      <c r="G63" s="15">
        <v>1891</v>
      </c>
      <c r="H63" s="15">
        <v>796</v>
      </c>
      <c r="I63" s="15">
        <v>1287</v>
      </c>
      <c r="J63" s="36" t="s">
        <v>127</v>
      </c>
      <c r="K63" s="36">
        <f t="shared" si="3"/>
        <v>0.46930846930846926</v>
      </c>
    </row>
    <row r="64" spans="1:11" x14ac:dyDescent="0.2">
      <c r="A64" s="2" t="s">
        <v>45</v>
      </c>
      <c r="B64" s="15">
        <v>1304</v>
      </c>
      <c r="C64" s="15">
        <v>686</v>
      </c>
      <c r="D64" s="15">
        <v>624</v>
      </c>
      <c r="E64" s="36">
        <f t="shared" si="0"/>
        <v>0.9008746355685131</v>
      </c>
      <c r="F64" s="36">
        <f t="shared" si="1"/>
        <v>1.0897435897435899</v>
      </c>
      <c r="G64" s="15">
        <v>4330</v>
      </c>
      <c r="H64" s="15">
        <v>1633</v>
      </c>
      <c r="I64" s="15">
        <v>1882</v>
      </c>
      <c r="J64" s="36" t="s">
        <v>127</v>
      </c>
      <c r="K64" s="36">
        <f t="shared" si="3"/>
        <v>1.3007438894792775</v>
      </c>
    </row>
    <row r="65" spans="1:11" x14ac:dyDescent="0.2">
      <c r="A65" s="2" t="s">
        <v>50</v>
      </c>
      <c r="B65" s="37">
        <v>736</v>
      </c>
      <c r="C65" s="37">
        <v>604</v>
      </c>
      <c r="D65" s="37">
        <v>642</v>
      </c>
      <c r="E65" s="36">
        <f t="shared" si="0"/>
        <v>0.2185430463576159</v>
      </c>
      <c r="F65" s="36">
        <f t="shared" si="1"/>
        <v>0.14641744548286595</v>
      </c>
      <c r="G65" s="37">
        <v>1871</v>
      </c>
      <c r="H65" s="37">
        <v>1506</v>
      </c>
      <c r="I65" s="37">
        <v>2003</v>
      </c>
      <c r="J65" s="36">
        <f t="shared" si="2"/>
        <v>0.24236387782204516</v>
      </c>
      <c r="K65" s="36">
        <f t="shared" si="3"/>
        <v>-6.5901148277583643E-2</v>
      </c>
    </row>
    <row r="66" spans="1:11" x14ac:dyDescent="0.2">
      <c r="B66" s="37"/>
      <c r="C66" s="37"/>
      <c r="D66" s="37"/>
      <c r="E66" s="36"/>
      <c r="F66" s="36"/>
      <c r="G66" s="37"/>
      <c r="H66" s="37"/>
      <c r="I66" s="37"/>
      <c r="J66" s="36"/>
      <c r="K66" s="36"/>
    </row>
    <row r="67" spans="1:11" x14ac:dyDescent="0.2">
      <c r="A67" s="2" t="s">
        <v>51</v>
      </c>
      <c r="B67" s="37">
        <v>7058</v>
      </c>
      <c r="C67" s="37">
        <v>10866</v>
      </c>
      <c r="D67" s="37">
        <v>8780</v>
      </c>
      <c r="E67" s="36">
        <f t="shared" si="0"/>
        <v>-0.3504509479109148</v>
      </c>
      <c r="F67" s="36">
        <f t="shared" si="1"/>
        <v>-0.19612756264236897</v>
      </c>
      <c r="G67" s="37">
        <v>30296</v>
      </c>
      <c r="H67" s="37">
        <v>28816</v>
      </c>
      <c r="I67" s="37">
        <v>27658</v>
      </c>
      <c r="J67" s="36">
        <f t="shared" si="2"/>
        <v>5.1360355358134324E-2</v>
      </c>
      <c r="K67" s="36">
        <f t="shared" si="3"/>
        <v>9.537927543567859E-2</v>
      </c>
    </row>
    <row r="68" spans="1:11" x14ac:dyDescent="0.2">
      <c r="A68" s="2" t="s">
        <v>52</v>
      </c>
      <c r="B68" s="37">
        <v>1433</v>
      </c>
      <c r="C68" s="37">
        <v>1276</v>
      </c>
      <c r="D68" s="37">
        <v>796</v>
      </c>
      <c r="E68" s="36">
        <f t="shared" si="0"/>
        <v>0.12304075235109724</v>
      </c>
      <c r="F68" s="36">
        <f t="shared" si="1"/>
        <v>0.80025125628140703</v>
      </c>
      <c r="G68" s="37">
        <v>5743</v>
      </c>
      <c r="H68" s="37">
        <v>4471</v>
      </c>
      <c r="I68" s="37">
        <v>2887</v>
      </c>
      <c r="J68" s="36">
        <f t="shared" si="2"/>
        <v>0.2845001118318049</v>
      </c>
      <c r="K68" s="36">
        <f t="shared" si="3"/>
        <v>0.9892622099064774</v>
      </c>
    </row>
    <row r="69" spans="1:11" x14ac:dyDescent="0.2">
      <c r="A69" s="2" t="s">
        <v>53</v>
      </c>
      <c r="B69" s="37">
        <v>414</v>
      </c>
      <c r="C69" s="37">
        <v>504</v>
      </c>
      <c r="D69" s="37">
        <v>744</v>
      </c>
      <c r="E69" s="36">
        <f t="shared" si="0"/>
        <v>-0.1785714285714286</v>
      </c>
      <c r="F69" s="36">
        <f t="shared" si="1"/>
        <v>-0.44354838709677424</v>
      </c>
      <c r="G69" s="37">
        <v>2137</v>
      </c>
      <c r="H69" s="37" t="e">
        <f>C69+מרץ!H69</f>
        <v>#REF!</v>
      </c>
      <c r="I69" s="37">
        <v>2068</v>
      </c>
      <c r="J69" s="36" t="e">
        <f t="shared" si="2"/>
        <v>#REF!</v>
      </c>
      <c r="K69" s="36">
        <f t="shared" si="3"/>
        <v>3.3365570599613203E-2</v>
      </c>
    </row>
    <row r="70" spans="1:11" x14ac:dyDescent="0.2">
      <c r="A70" s="2" t="s">
        <v>105</v>
      </c>
      <c r="B70" s="37">
        <v>438</v>
      </c>
      <c r="C70" s="37">
        <v>221</v>
      </c>
      <c r="D70" s="37">
        <v>313</v>
      </c>
      <c r="E70" s="36">
        <f t="shared" ref="E70:E96" si="4">B70/C70-1</f>
        <v>0.98190045248868785</v>
      </c>
      <c r="F70" s="36">
        <f t="shared" ref="F70:F96" si="5">B70/D70-1</f>
        <v>0.39936102236421722</v>
      </c>
      <c r="G70" s="37">
        <v>1259</v>
      </c>
      <c r="H70" s="37" t="e">
        <f>C70+מרץ!H70</f>
        <v>#REF!</v>
      </c>
      <c r="I70" s="37">
        <v>1218</v>
      </c>
      <c r="J70" s="36" t="e">
        <f t="shared" ref="J70:J96" si="6">G70/H70-1</f>
        <v>#REF!</v>
      </c>
      <c r="K70" s="36">
        <f t="shared" ref="K70:K96" si="7">G70/I70-1</f>
        <v>3.3661740558292186E-2</v>
      </c>
    </row>
    <row r="71" spans="1:11" x14ac:dyDescent="0.2">
      <c r="A71" s="1" t="s">
        <v>108</v>
      </c>
      <c r="B71" s="37">
        <v>831</v>
      </c>
      <c r="C71" s="37">
        <v>613</v>
      </c>
      <c r="D71" s="37">
        <v>571</v>
      </c>
      <c r="E71" s="36">
        <f t="shared" si="4"/>
        <v>0.35562805872756931</v>
      </c>
      <c r="F71" s="36">
        <f t="shared" si="5"/>
        <v>0.45534150612959712</v>
      </c>
      <c r="G71" s="37">
        <v>1989</v>
      </c>
      <c r="H71" s="37" t="e">
        <f>C71+מרץ!H71</f>
        <v>#REF!</v>
      </c>
      <c r="I71" s="37">
        <v>1463</v>
      </c>
      <c r="J71" s="36" t="e">
        <f t="shared" si="6"/>
        <v>#REF!</v>
      </c>
      <c r="K71" s="36">
        <f t="shared" si="7"/>
        <v>0.35953520164046471</v>
      </c>
    </row>
    <row r="72" spans="1:11" x14ac:dyDescent="0.2">
      <c r="A72" s="2" t="s">
        <v>54</v>
      </c>
      <c r="B72" s="37">
        <v>5858</v>
      </c>
      <c r="C72" s="37">
        <v>3968</v>
      </c>
      <c r="D72" s="37">
        <v>5847</v>
      </c>
      <c r="E72" s="36">
        <f t="shared" si="4"/>
        <v>0.47631048387096775</v>
      </c>
      <c r="F72" s="36">
        <f t="shared" si="5"/>
        <v>1.8813066529843603E-3</v>
      </c>
      <c r="G72" s="37">
        <v>17289</v>
      </c>
      <c r="H72" s="37">
        <v>10203</v>
      </c>
      <c r="I72" s="37">
        <v>15238</v>
      </c>
      <c r="J72" s="36">
        <f t="shared" si="6"/>
        <v>0.69450161717142023</v>
      </c>
      <c r="K72" s="36">
        <f t="shared" si="7"/>
        <v>0.13459771623572658</v>
      </c>
    </row>
    <row r="73" spans="1:11" x14ac:dyDescent="0.2">
      <c r="A73" s="2" t="s">
        <v>55</v>
      </c>
      <c r="B73" s="37">
        <v>977</v>
      </c>
      <c r="C73" s="37">
        <v>880</v>
      </c>
      <c r="D73" s="37">
        <v>892</v>
      </c>
      <c r="E73" s="36">
        <f t="shared" si="4"/>
        <v>0.11022727272727262</v>
      </c>
      <c r="F73" s="36">
        <f t="shared" si="5"/>
        <v>9.5291479820627911E-2</v>
      </c>
      <c r="G73" s="37">
        <v>2567</v>
      </c>
      <c r="H73" s="37">
        <v>1915</v>
      </c>
      <c r="I73" s="37">
        <v>2939</v>
      </c>
      <c r="J73" s="36">
        <f t="shared" si="6"/>
        <v>0.34046997389033939</v>
      </c>
      <c r="K73" s="36">
        <f t="shared" si="7"/>
        <v>-0.12657366451173868</v>
      </c>
    </row>
    <row r="74" spans="1:11" x14ac:dyDescent="0.2">
      <c r="A74" s="2" t="s">
        <v>56</v>
      </c>
      <c r="B74" s="37">
        <v>2263</v>
      </c>
      <c r="C74" s="37">
        <v>1630</v>
      </c>
      <c r="D74" s="37">
        <v>1415</v>
      </c>
      <c r="E74" s="36">
        <f t="shared" si="4"/>
        <v>0.38834355828220857</v>
      </c>
      <c r="F74" s="36">
        <f t="shared" si="5"/>
        <v>0.59929328621908118</v>
      </c>
      <c r="G74" s="37">
        <v>6314</v>
      </c>
      <c r="H74" s="37">
        <v>5312</v>
      </c>
      <c r="I74" s="37">
        <v>5143</v>
      </c>
      <c r="J74" s="36">
        <f t="shared" si="6"/>
        <v>0.18862951807228923</v>
      </c>
      <c r="K74" s="36">
        <f t="shared" si="7"/>
        <v>0.22768811977445069</v>
      </c>
    </row>
    <row r="75" spans="1:11" x14ac:dyDescent="0.2">
      <c r="A75" s="2" t="s">
        <v>57</v>
      </c>
      <c r="B75" s="37">
        <v>1124</v>
      </c>
      <c r="C75" s="37">
        <v>1363</v>
      </c>
      <c r="D75" s="37">
        <v>1233</v>
      </c>
      <c r="E75" s="36">
        <f t="shared" si="4"/>
        <v>-0.17534849596478352</v>
      </c>
      <c r="F75" s="36">
        <f t="shared" si="5"/>
        <v>-8.8402270884022749E-2</v>
      </c>
      <c r="G75" s="37">
        <v>4142</v>
      </c>
      <c r="H75" s="37">
        <v>3503</v>
      </c>
      <c r="I75" s="37">
        <v>4223</v>
      </c>
      <c r="J75" s="36">
        <f t="shared" si="6"/>
        <v>0.18241507279474733</v>
      </c>
      <c r="K75" s="36">
        <f t="shared" si="7"/>
        <v>-1.9180677243665678E-2</v>
      </c>
    </row>
    <row r="76" spans="1:11" x14ac:dyDescent="0.2">
      <c r="A76" s="2" t="s">
        <v>58</v>
      </c>
      <c r="B76" s="15">
        <v>2222</v>
      </c>
      <c r="C76" s="15">
        <v>2076</v>
      </c>
      <c r="D76" s="15">
        <v>2251</v>
      </c>
      <c r="E76" s="36">
        <f t="shared" si="4"/>
        <v>7.0327552986512609E-2</v>
      </c>
      <c r="F76" s="36">
        <f t="shared" si="5"/>
        <v>-1.2883163038649448E-2</v>
      </c>
      <c r="G76" s="15">
        <v>6169</v>
      </c>
      <c r="H76" s="15">
        <v>5208</v>
      </c>
      <c r="I76" s="15">
        <v>5942</v>
      </c>
      <c r="J76" s="36">
        <f t="shared" si="6"/>
        <v>0.18452380952380953</v>
      </c>
      <c r="K76" s="36">
        <f t="shared" si="7"/>
        <v>3.8202625378660482E-2</v>
      </c>
    </row>
    <row r="77" spans="1:11" x14ac:dyDescent="0.2">
      <c r="A77" s="2" t="s">
        <v>59</v>
      </c>
      <c r="B77" s="15">
        <v>553</v>
      </c>
      <c r="C77" s="15">
        <v>586</v>
      </c>
      <c r="D77" s="15">
        <f>423+216</f>
        <v>639</v>
      </c>
      <c r="E77" s="36">
        <f t="shared" si="4"/>
        <v>-5.6313993174061383E-2</v>
      </c>
      <c r="F77" s="36">
        <f t="shared" si="5"/>
        <v>-0.13458528951486703</v>
      </c>
      <c r="G77" s="15">
        <v>2008</v>
      </c>
      <c r="H77" s="15">
        <v>1716</v>
      </c>
      <c r="I77" s="15" t="e">
        <f>D77+מרץ!I77</f>
        <v>#REF!</v>
      </c>
      <c r="J77" s="36">
        <f t="shared" si="6"/>
        <v>0.17016317016317006</v>
      </c>
      <c r="K77" s="36" t="e">
        <f t="shared" si="7"/>
        <v>#REF!</v>
      </c>
    </row>
    <row r="78" spans="1:11" x14ac:dyDescent="0.2">
      <c r="A78" s="2"/>
      <c r="B78" s="15"/>
      <c r="C78" s="15"/>
      <c r="D78" s="15"/>
      <c r="E78" s="36"/>
      <c r="F78" s="36"/>
      <c r="G78" s="15"/>
      <c r="H78" s="15"/>
      <c r="I78" s="15"/>
      <c r="J78" s="36"/>
      <c r="K78" s="36"/>
    </row>
    <row r="79" spans="1:11" x14ac:dyDescent="0.2">
      <c r="A79" s="3" t="s">
        <v>60</v>
      </c>
      <c r="B79" s="37">
        <v>76727</v>
      </c>
      <c r="C79" s="37">
        <v>74781</v>
      </c>
      <c r="D79" s="37">
        <v>71831</v>
      </c>
      <c r="E79" s="36">
        <f t="shared" si="4"/>
        <v>2.6022652812880187E-2</v>
      </c>
      <c r="F79" s="36">
        <f t="shared" si="5"/>
        <v>6.8159986635296654E-2</v>
      </c>
      <c r="G79" s="37">
        <v>262839</v>
      </c>
      <c r="H79" s="37">
        <v>242812</v>
      </c>
      <c r="I79" s="37">
        <v>248850</v>
      </c>
      <c r="J79" s="36">
        <f t="shared" si="6"/>
        <v>8.2479449121130699E-2</v>
      </c>
      <c r="K79" s="36">
        <f t="shared" si="7"/>
        <v>5.621458710066296E-2</v>
      </c>
    </row>
    <row r="80" spans="1:11" x14ac:dyDescent="0.2">
      <c r="A80" s="3" t="s">
        <v>61</v>
      </c>
      <c r="B80" s="37">
        <v>57795</v>
      </c>
      <c r="C80" s="37">
        <v>56061</v>
      </c>
      <c r="D80" s="37">
        <v>53240</v>
      </c>
      <c r="E80" s="36">
        <f t="shared" si="4"/>
        <v>3.0930593460694711E-2</v>
      </c>
      <c r="F80" s="36">
        <f t="shared" si="5"/>
        <v>8.5555972952667148E-2</v>
      </c>
      <c r="G80" s="37">
        <v>201494</v>
      </c>
      <c r="H80" s="37">
        <v>185063</v>
      </c>
      <c r="I80" s="37">
        <v>189174</v>
      </c>
      <c r="J80" s="36">
        <f t="shared" si="6"/>
        <v>8.8785980990257363E-2</v>
      </c>
      <c r="K80" s="36">
        <f t="shared" si="7"/>
        <v>6.5125228625498188E-2</v>
      </c>
    </row>
    <row r="81" spans="1:11" x14ac:dyDescent="0.2">
      <c r="A81" s="3" t="s">
        <v>62</v>
      </c>
      <c r="B81" s="37">
        <v>6294</v>
      </c>
      <c r="C81" s="37">
        <v>6770</v>
      </c>
      <c r="D81" s="37">
        <v>6820</v>
      </c>
      <c r="E81" s="36">
        <f t="shared" si="4"/>
        <v>-7.0310192023633644E-2</v>
      </c>
      <c r="F81" s="36">
        <f t="shared" si="5"/>
        <v>-7.7126099706744888E-2</v>
      </c>
      <c r="G81" s="37">
        <v>20382</v>
      </c>
      <c r="H81" s="37">
        <v>18879</v>
      </c>
      <c r="I81" s="37">
        <v>20580</v>
      </c>
      <c r="J81" s="36">
        <f t="shared" si="6"/>
        <v>7.9612267598919484E-2</v>
      </c>
      <c r="K81" s="36">
        <f t="shared" si="7"/>
        <v>-9.6209912536443509E-3</v>
      </c>
    </row>
    <row r="82" spans="1:11" x14ac:dyDescent="0.2">
      <c r="A82" s="2" t="s">
        <v>63</v>
      </c>
      <c r="B82" s="37">
        <v>2487</v>
      </c>
      <c r="C82" s="37">
        <v>1790</v>
      </c>
      <c r="D82" s="37">
        <v>1790</v>
      </c>
      <c r="E82" s="36">
        <f t="shared" si="4"/>
        <v>0.38938547486033515</v>
      </c>
      <c r="F82" s="36">
        <f t="shared" si="5"/>
        <v>0.38938547486033515</v>
      </c>
      <c r="G82" s="37">
        <v>5629</v>
      </c>
      <c r="H82" s="37">
        <v>5049</v>
      </c>
      <c r="I82" s="37">
        <v>5485</v>
      </c>
      <c r="J82" s="36">
        <f t="shared" si="6"/>
        <v>0.11487423252129125</v>
      </c>
      <c r="K82" s="36">
        <f t="shared" si="7"/>
        <v>2.6253418413855867E-2</v>
      </c>
    </row>
    <row r="83" spans="1:11" x14ac:dyDescent="0.2">
      <c r="A83" s="3" t="s">
        <v>64</v>
      </c>
      <c r="B83" s="37">
        <v>10151</v>
      </c>
      <c r="C83" s="37">
        <v>10160</v>
      </c>
      <c r="D83" s="37">
        <f>525+9456</f>
        <v>9981</v>
      </c>
      <c r="E83" s="36">
        <f t="shared" si="4"/>
        <v>-8.8582677165349732E-4</v>
      </c>
      <c r="F83" s="36">
        <f t="shared" si="5"/>
        <v>1.7032361486825076E-2</v>
      </c>
      <c r="G83" s="37">
        <v>35334</v>
      </c>
      <c r="H83" s="37">
        <v>33821</v>
      </c>
      <c r="I83" s="37">
        <f>2308+31303</f>
        <v>33611</v>
      </c>
      <c r="J83" s="36">
        <f t="shared" si="6"/>
        <v>4.4735519351881914E-2</v>
      </c>
      <c r="K83" s="36">
        <f t="shared" si="7"/>
        <v>5.1262979381750062E-2</v>
      </c>
    </row>
    <row r="84" spans="1:11" x14ac:dyDescent="0.2">
      <c r="A84" s="2" t="s">
        <v>65</v>
      </c>
      <c r="B84" s="37">
        <v>323</v>
      </c>
      <c r="C84" s="37">
        <v>138</v>
      </c>
      <c r="D84" s="37">
        <v>206</v>
      </c>
      <c r="E84" s="36" t="s">
        <v>127</v>
      </c>
      <c r="F84" s="36">
        <f t="shared" si="5"/>
        <v>0.56796116504854366</v>
      </c>
      <c r="G84" s="37">
        <v>920</v>
      </c>
      <c r="H84" s="37">
        <v>783</v>
      </c>
      <c r="I84" s="37">
        <v>796</v>
      </c>
      <c r="J84" s="36">
        <f t="shared" si="6"/>
        <v>0.17496807151979565</v>
      </c>
      <c r="K84" s="36">
        <f t="shared" si="7"/>
        <v>0.15577889447236171</v>
      </c>
    </row>
    <row r="85" spans="1:11" x14ac:dyDescent="0.2">
      <c r="A85" s="3" t="s">
        <v>66</v>
      </c>
      <c r="B85" s="37">
        <v>2660</v>
      </c>
      <c r="C85" s="37">
        <v>2426</v>
      </c>
      <c r="D85" s="37">
        <v>2264</v>
      </c>
      <c r="E85" s="36">
        <f t="shared" si="4"/>
        <v>9.6455070074196181E-2</v>
      </c>
      <c r="F85" s="36">
        <f t="shared" si="5"/>
        <v>0.17491166077738507</v>
      </c>
      <c r="G85" s="37">
        <v>9978</v>
      </c>
      <c r="H85" s="37">
        <v>9415</v>
      </c>
      <c r="I85" s="37">
        <v>8789</v>
      </c>
      <c r="J85" s="36">
        <f t="shared" si="6"/>
        <v>5.979819437068512E-2</v>
      </c>
      <c r="K85" s="36">
        <f t="shared" si="7"/>
        <v>0.1352827397883718</v>
      </c>
    </row>
    <row r="86" spans="1:11" x14ac:dyDescent="0.2">
      <c r="A86" s="2" t="s">
        <v>67</v>
      </c>
      <c r="B86" s="37">
        <v>4191</v>
      </c>
      <c r="C86" s="37">
        <v>4881</v>
      </c>
      <c r="D86" s="37">
        <v>4518</v>
      </c>
      <c r="E86" s="36">
        <f t="shared" si="4"/>
        <v>-0.14136447449293177</v>
      </c>
      <c r="F86" s="36">
        <f t="shared" si="5"/>
        <v>-7.2377158034528599E-2</v>
      </c>
      <c r="G86" s="37">
        <v>14281</v>
      </c>
      <c r="H86" s="37">
        <v>13767</v>
      </c>
      <c r="I86" s="37">
        <v>14015</v>
      </c>
      <c r="J86" s="36">
        <f t="shared" si="6"/>
        <v>3.7335657732258332E-2</v>
      </c>
      <c r="K86" s="36">
        <f t="shared" si="7"/>
        <v>1.8979664645023098E-2</v>
      </c>
    </row>
    <row r="87" spans="1:11" x14ac:dyDescent="0.2">
      <c r="A87" s="2" t="s">
        <v>68</v>
      </c>
      <c r="B87" s="37">
        <v>503</v>
      </c>
      <c r="C87" s="37">
        <v>411</v>
      </c>
      <c r="D87" s="37">
        <v>448</v>
      </c>
      <c r="E87" s="36">
        <f t="shared" si="4"/>
        <v>0.22384428223844277</v>
      </c>
      <c r="F87" s="36">
        <f t="shared" si="5"/>
        <v>0.12276785714285721</v>
      </c>
      <c r="G87" s="37">
        <v>2209</v>
      </c>
      <c r="H87" s="37">
        <v>1842</v>
      </c>
      <c r="I87" s="37">
        <v>2082</v>
      </c>
      <c r="J87" s="36">
        <f t="shared" si="6"/>
        <v>0.19923995656894689</v>
      </c>
      <c r="K87" s="36">
        <f t="shared" si="7"/>
        <v>6.0999039385206455E-2</v>
      </c>
    </row>
    <row r="88" spans="1:11" x14ac:dyDescent="0.2">
      <c r="A88" s="2" t="s">
        <v>69</v>
      </c>
      <c r="B88" s="37">
        <v>968</v>
      </c>
      <c r="C88" s="37">
        <v>676</v>
      </c>
      <c r="D88" s="37">
        <v>966</v>
      </c>
      <c r="E88" s="36">
        <f t="shared" si="4"/>
        <v>0.43195266272189348</v>
      </c>
      <c r="F88" s="36">
        <f t="shared" si="5"/>
        <v>2.0703933747412417E-3</v>
      </c>
      <c r="G88" s="37">
        <v>2489</v>
      </c>
      <c r="H88" s="37">
        <v>2468</v>
      </c>
      <c r="I88" s="37">
        <v>2654</v>
      </c>
      <c r="J88" s="36">
        <f t="shared" si="6"/>
        <v>8.5089141004861535E-3</v>
      </c>
      <c r="K88" s="36">
        <f t="shared" si="7"/>
        <v>-6.2170308967596122E-2</v>
      </c>
    </row>
    <row r="89" spans="1:11" x14ac:dyDescent="0.2">
      <c r="A89" s="2" t="s">
        <v>70</v>
      </c>
      <c r="B89" s="37">
        <v>208</v>
      </c>
      <c r="C89" s="37">
        <v>278</v>
      </c>
      <c r="D89" s="37">
        <v>308</v>
      </c>
      <c r="E89" s="36">
        <f t="shared" si="4"/>
        <v>-0.25179856115107913</v>
      </c>
      <c r="F89" s="36">
        <f t="shared" si="5"/>
        <v>-0.32467532467532467</v>
      </c>
      <c r="G89" s="37">
        <v>744</v>
      </c>
      <c r="H89" s="37">
        <v>715</v>
      </c>
      <c r="I89" s="37">
        <v>687</v>
      </c>
      <c r="J89" s="36">
        <f t="shared" si="6"/>
        <v>4.0559440559440496E-2</v>
      </c>
      <c r="K89" s="36">
        <f t="shared" si="7"/>
        <v>8.2969432314410563E-2</v>
      </c>
    </row>
    <row r="90" spans="1:11" x14ac:dyDescent="0.2">
      <c r="A90" s="2"/>
      <c r="B90" s="15"/>
      <c r="C90" s="15"/>
      <c r="D90" s="15"/>
      <c r="E90" s="36"/>
      <c r="F90" s="36"/>
      <c r="G90" s="15"/>
      <c r="H90" s="15"/>
      <c r="I90" s="15"/>
      <c r="J90" s="36"/>
      <c r="K90" s="36"/>
    </row>
    <row r="91" spans="1:11" x14ac:dyDescent="0.2">
      <c r="A91" s="2" t="s">
        <v>71</v>
      </c>
      <c r="B91" s="15">
        <v>4389</v>
      </c>
      <c r="C91" s="15">
        <v>3639</v>
      </c>
      <c r="D91" s="15">
        <v>3749</v>
      </c>
      <c r="E91" s="36">
        <f t="shared" si="4"/>
        <v>0.20610057708161578</v>
      </c>
      <c r="F91" s="36">
        <f t="shared" si="5"/>
        <v>0.17071218991731119</v>
      </c>
      <c r="G91" s="15">
        <v>10603</v>
      </c>
      <c r="H91" s="15">
        <v>9927</v>
      </c>
      <c r="I91" s="15">
        <v>9658</v>
      </c>
      <c r="J91" s="36">
        <f t="shared" si="6"/>
        <v>6.8097108894932923E-2</v>
      </c>
      <c r="K91" s="36">
        <f t="shared" si="7"/>
        <v>9.7846344998964607E-2</v>
      </c>
    </row>
    <row r="92" spans="1:11" x14ac:dyDescent="0.2">
      <c r="A92" s="2" t="s">
        <v>72</v>
      </c>
      <c r="B92" s="15">
        <v>3832</v>
      </c>
      <c r="C92" s="15">
        <v>3146</v>
      </c>
      <c r="D92" s="15">
        <v>3341</v>
      </c>
      <c r="E92" s="36">
        <f t="shared" si="4"/>
        <v>0.21805467260012712</v>
      </c>
      <c r="F92" s="36">
        <f t="shared" si="5"/>
        <v>0.14696198742891342</v>
      </c>
      <c r="G92" s="15">
        <v>9081</v>
      </c>
      <c r="H92" s="15">
        <v>8645</v>
      </c>
      <c r="I92" s="15">
        <v>8596</v>
      </c>
      <c r="J92" s="36">
        <f t="shared" si="6"/>
        <v>5.0433776749566173E-2</v>
      </c>
      <c r="K92" s="36">
        <f t="shared" si="7"/>
        <v>5.642159143787806E-2</v>
      </c>
    </row>
    <row r="93" spans="1:11" x14ac:dyDescent="0.2">
      <c r="A93" s="2" t="s">
        <v>73</v>
      </c>
      <c r="B93" s="37">
        <v>419</v>
      </c>
      <c r="C93" s="37">
        <v>371</v>
      </c>
      <c r="D93" s="37">
        <v>379</v>
      </c>
      <c r="E93" s="36">
        <f t="shared" si="4"/>
        <v>0.12938005390835583</v>
      </c>
      <c r="F93" s="36">
        <f t="shared" si="5"/>
        <v>0.10554089709762526</v>
      </c>
      <c r="G93" s="37">
        <v>1212</v>
      </c>
      <c r="H93" s="37">
        <v>1044</v>
      </c>
      <c r="I93" s="37">
        <v>985</v>
      </c>
      <c r="J93" s="36">
        <f t="shared" si="6"/>
        <v>0.16091954022988508</v>
      </c>
      <c r="K93" s="36">
        <f t="shared" si="7"/>
        <v>0.23045685279187822</v>
      </c>
    </row>
    <row r="94" spans="1:11" x14ac:dyDescent="0.2">
      <c r="A94" s="2" t="s">
        <v>17</v>
      </c>
      <c r="B94" s="37">
        <v>138</v>
      </c>
      <c r="C94" s="37">
        <v>122</v>
      </c>
      <c r="D94" s="37">
        <v>29</v>
      </c>
      <c r="E94" s="36">
        <f t="shared" si="4"/>
        <v>0.13114754098360648</v>
      </c>
      <c r="F94" s="36" t="s">
        <v>124</v>
      </c>
      <c r="G94" s="37">
        <v>310</v>
      </c>
      <c r="H94" s="37">
        <v>238</v>
      </c>
      <c r="I94" s="37">
        <v>77</v>
      </c>
      <c r="J94" s="36">
        <f t="shared" si="6"/>
        <v>0.30252100840336138</v>
      </c>
      <c r="K94" s="36" t="s">
        <v>124</v>
      </c>
    </row>
    <row r="95" spans="1:11" x14ac:dyDescent="0.2">
      <c r="A95" s="2"/>
      <c r="B95" s="37"/>
      <c r="C95" s="37"/>
      <c r="D95" s="37"/>
      <c r="E95" s="36"/>
      <c r="F95" s="36"/>
      <c r="G95" s="37"/>
      <c r="H95" s="37"/>
      <c r="I95" s="37"/>
      <c r="J95" s="36"/>
      <c r="K95" s="36"/>
    </row>
    <row r="96" spans="1:11" x14ac:dyDescent="0.2">
      <c r="A96" s="2" t="s">
        <v>74</v>
      </c>
      <c r="B96" s="37">
        <v>2901</v>
      </c>
      <c r="C96" s="37">
        <v>1296</v>
      </c>
      <c r="D96" s="37">
        <v>1250</v>
      </c>
      <c r="E96" s="36">
        <f t="shared" si="4"/>
        <v>1.238425925925926</v>
      </c>
      <c r="F96" s="36">
        <f t="shared" si="5"/>
        <v>1.3208000000000002</v>
      </c>
      <c r="G96" s="37">
        <v>6395</v>
      </c>
      <c r="H96" s="37">
        <v>4059</v>
      </c>
      <c r="I96" s="37">
        <v>4387</v>
      </c>
      <c r="J96" s="36">
        <f t="shared" si="6"/>
        <v>0.5755112096575512</v>
      </c>
      <c r="K96" s="36">
        <f t="shared" si="7"/>
        <v>0.45771597902894912</v>
      </c>
    </row>
  </sheetData>
  <mergeCells count="4">
    <mergeCell ref="E3:F3"/>
    <mergeCell ref="J3:K3"/>
    <mergeCell ref="B3:D3"/>
    <mergeCell ref="G3:I3"/>
  </mergeCells>
  <pageMargins left="0.39370078740157483" right="0.27559055118110237" top="0.35433070866141736" bottom="0.35433070866141736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6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O8" sqref="O8"/>
    </sheetView>
  </sheetViews>
  <sheetFormatPr defaultRowHeight="14.25" x14ac:dyDescent="0.2"/>
  <cols>
    <col min="1" max="1" width="21.875" style="1" customWidth="1"/>
    <col min="2" max="2" width="9.75" style="1" customWidth="1"/>
    <col min="3" max="3" width="9.25" style="1" customWidth="1"/>
    <col min="4" max="4" width="8.625" style="1" customWidth="1"/>
    <col min="5" max="6" width="8.375" customWidth="1"/>
    <col min="7" max="7" width="10.125" customWidth="1"/>
    <col min="8" max="8" width="10.25" customWidth="1"/>
    <col min="9" max="9" width="9.625" customWidth="1"/>
    <col min="10" max="10" width="9.375" customWidth="1"/>
  </cols>
  <sheetData>
    <row r="1" spans="1:11" x14ac:dyDescent="0.2">
      <c r="A1" s="1" t="s">
        <v>111</v>
      </c>
    </row>
    <row r="2" spans="1:11" x14ac:dyDescent="0.2">
      <c r="C2" s="23"/>
      <c r="D2" s="23"/>
      <c r="H2" s="23"/>
      <c r="I2" s="23"/>
      <c r="J2" s="13"/>
    </row>
    <row r="3" spans="1:11" s="9" customFormat="1" ht="14.25" customHeight="1" x14ac:dyDescent="0.2">
      <c r="A3" s="8"/>
      <c r="B3" s="246" t="s">
        <v>81</v>
      </c>
      <c r="C3" s="249"/>
      <c r="D3" s="249"/>
      <c r="E3" s="248" t="s">
        <v>76</v>
      </c>
      <c r="F3" s="248"/>
      <c r="G3" s="246" t="s">
        <v>82</v>
      </c>
      <c r="H3" s="249"/>
      <c r="I3" s="249"/>
      <c r="J3" s="248" t="s">
        <v>76</v>
      </c>
      <c r="K3" s="248"/>
    </row>
    <row r="4" spans="1:11" s="9" customFormat="1" ht="12.75" customHeight="1" x14ac:dyDescent="0.2">
      <c r="A4" s="8"/>
      <c r="B4" s="1">
        <v>2014</v>
      </c>
      <c r="C4" s="26">
        <v>2013</v>
      </c>
      <c r="D4" s="26">
        <v>2012</v>
      </c>
      <c r="E4" s="72" t="s">
        <v>120</v>
      </c>
      <c r="F4" s="72" t="s">
        <v>121</v>
      </c>
      <c r="G4" s="67">
        <v>2014</v>
      </c>
      <c r="H4" s="72">
        <v>2013</v>
      </c>
      <c r="I4" s="72">
        <v>2012</v>
      </c>
      <c r="J4" s="72" t="s">
        <v>120</v>
      </c>
      <c r="K4" s="72" t="s">
        <v>121</v>
      </c>
    </row>
    <row r="5" spans="1:11" x14ac:dyDescent="0.2">
      <c r="A5" s="6" t="s">
        <v>0</v>
      </c>
      <c r="B5" s="24">
        <v>346104</v>
      </c>
      <c r="C5" s="24">
        <v>283265</v>
      </c>
      <c r="D5" s="24">
        <v>269367</v>
      </c>
      <c r="E5" s="25">
        <f>B5/C5-1</f>
        <v>0.22183820803840937</v>
      </c>
      <c r="F5" s="25">
        <f>B5/D5-1</f>
        <v>0.28487899408613537</v>
      </c>
      <c r="G5" s="24">
        <v>1393159</v>
      </c>
      <c r="H5" s="24">
        <f>C5+אפריל!H5</f>
        <v>1185892</v>
      </c>
      <c r="I5" s="24">
        <f>D5+אפריל!I5</f>
        <v>1202494</v>
      </c>
      <c r="J5" s="4">
        <f>G5/H5-1</f>
        <v>0.17477729843864376</v>
      </c>
      <c r="K5" s="4">
        <f>G5/I5-1</f>
        <v>0.15855796369877928</v>
      </c>
    </row>
    <row r="6" spans="1:11" x14ac:dyDescent="0.2">
      <c r="A6" s="6" t="s">
        <v>1</v>
      </c>
      <c r="B6" s="24">
        <v>31276</v>
      </c>
      <c r="C6" s="24">
        <f>C8+C21</f>
        <v>25978</v>
      </c>
      <c r="D6" s="24">
        <f>D8+D21</f>
        <v>27269</v>
      </c>
      <c r="E6" s="25">
        <f t="shared" ref="E6:E69" si="0">B6/C6-1</f>
        <v>0.20394179690507341</v>
      </c>
      <c r="F6" s="25">
        <f t="shared" ref="F6:F69" si="1">B6/D6-1</f>
        <v>0.14694341560013191</v>
      </c>
      <c r="G6" s="24">
        <v>118017</v>
      </c>
      <c r="H6" s="24">
        <f>C6+אפריל!H6</f>
        <v>106421</v>
      </c>
      <c r="I6" s="24" t="e">
        <f>D6+אפריל!I6</f>
        <v>#REF!</v>
      </c>
      <c r="J6" s="4">
        <f t="shared" ref="J6:J69" si="2">G6/H6-1</f>
        <v>0.10896345646066097</v>
      </c>
      <c r="K6" s="4" t="e">
        <f t="shared" ref="K6:K69" si="3">G6/I6-1</f>
        <v>#REF!</v>
      </c>
    </row>
    <row r="7" spans="1:11" x14ac:dyDescent="0.2">
      <c r="A7" s="6"/>
      <c r="B7" s="24"/>
      <c r="C7" s="24"/>
      <c r="D7" s="24"/>
      <c r="E7" s="25"/>
      <c r="F7" s="25"/>
      <c r="G7" s="24"/>
      <c r="H7" s="24"/>
      <c r="I7" s="24"/>
      <c r="J7" s="4"/>
      <c r="K7" s="4"/>
    </row>
    <row r="8" spans="1:11" x14ac:dyDescent="0.2">
      <c r="A8" s="6" t="s">
        <v>2</v>
      </c>
      <c r="B8" s="24">
        <v>23743</v>
      </c>
      <c r="C8" s="24">
        <f>SUM(C9:C19)</f>
        <v>20749</v>
      </c>
      <c r="D8" s="24">
        <f>SUM(D9:D19)</f>
        <v>22839</v>
      </c>
      <c r="E8" s="25">
        <f t="shared" si="0"/>
        <v>0.14429611065593528</v>
      </c>
      <c r="F8" s="25">
        <f t="shared" si="1"/>
        <v>3.9581417750339298E-2</v>
      </c>
      <c r="G8" s="24">
        <v>90808</v>
      </c>
      <c r="H8" s="24">
        <f>C8+אפריל!H8</f>
        <v>83592</v>
      </c>
      <c r="I8" s="24" t="e">
        <f>D8+אפריל!I8</f>
        <v>#REF!</v>
      </c>
      <c r="J8" s="4">
        <f t="shared" si="2"/>
        <v>8.6324050148339548E-2</v>
      </c>
      <c r="K8" s="4" t="e">
        <f t="shared" si="3"/>
        <v>#REF!</v>
      </c>
    </row>
    <row r="9" spans="1:11" x14ac:dyDescent="0.2">
      <c r="A9" s="6" t="s">
        <v>3</v>
      </c>
      <c r="B9" s="24">
        <v>8782</v>
      </c>
      <c r="C9" s="24">
        <v>8996</v>
      </c>
      <c r="D9" s="24">
        <v>10563</v>
      </c>
      <c r="E9" s="25">
        <f t="shared" si="0"/>
        <v>-2.3788350377945799E-2</v>
      </c>
      <c r="F9" s="25">
        <f t="shared" si="1"/>
        <v>-0.16860740319984857</v>
      </c>
      <c r="G9" s="24">
        <v>19501</v>
      </c>
      <c r="H9" s="24">
        <f>C9+אפריל!H9</f>
        <v>21484</v>
      </c>
      <c r="I9" s="24">
        <f>D9+אפריל!I9</f>
        <v>23167</v>
      </c>
      <c r="J9" s="4">
        <f t="shared" si="2"/>
        <v>-9.230124743995527E-2</v>
      </c>
      <c r="K9" s="4">
        <f t="shared" si="3"/>
        <v>-0.15824232744852595</v>
      </c>
    </row>
    <row r="10" spans="1:11" x14ac:dyDescent="0.2">
      <c r="A10" s="6" t="s">
        <v>4</v>
      </c>
      <c r="B10" s="24">
        <v>962</v>
      </c>
      <c r="C10" s="24">
        <v>1029</v>
      </c>
      <c r="D10" s="24">
        <v>855</v>
      </c>
      <c r="E10" s="25">
        <f t="shared" si="0"/>
        <v>-6.5111758989309987E-2</v>
      </c>
      <c r="F10" s="25">
        <f t="shared" si="1"/>
        <v>0.12514619883040945</v>
      </c>
      <c r="G10" s="24">
        <v>4821</v>
      </c>
      <c r="H10" s="24">
        <f>C10+אפריל!H10</f>
        <v>4154</v>
      </c>
      <c r="I10" s="24">
        <f>D10+אפריל!I10</f>
        <v>2995</v>
      </c>
      <c r="J10" s="4">
        <f t="shared" si="2"/>
        <v>0.16056812710640345</v>
      </c>
      <c r="K10" s="4">
        <f t="shared" si="3"/>
        <v>0.60968280467445735</v>
      </c>
    </row>
    <row r="11" spans="1:11" x14ac:dyDescent="0.2">
      <c r="A11" s="6" t="s">
        <v>5</v>
      </c>
      <c r="B11" s="24">
        <v>2712</v>
      </c>
      <c r="C11" s="24">
        <v>2070</v>
      </c>
      <c r="D11" s="24">
        <v>2083</v>
      </c>
      <c r="E11" s="25">
        <f t="shared" si="0"/>
        <v>0.3101449275362318</v>
      </c>
      <c r="F11" s="25">
        <f t="shared" si="1"/>
        <v>0.30196831493038889</v>
      </c>
      <c r="G11" s="24">
        <v>14398</v>
      </c>
      <c r="H11" s="24">
        <f>C11+אפריל!H11</f>
        <v>13381</v>
      </c>
      <c r="I11" s="24">
        <f>D11+אפריל!I11</f>
        <v>12327</v>
      </c>
      <c r="J11" s="4">
        <f t="shared" si="2"/>
        <v>7.6003288244525846E-2</v>
      </c>
      <c r="K11" s="4">
        <f t="shared" si="3"/>
        <v>0.16800519185527696</v>
      </c>
    </row>
    <row r="12" spans="1:11" x14ac:dyDescent="0.2">
      <c r="A12" s="6" t="s">
        <v>103</v>
      </c>
      <c r="B12" s="24">
        <v>594</v>
      </c>
      <c r="C12" s="24">
        <v>480</v>
      </c>
      <c r="D12" s="24">
        <v>413</v>
      </c>
      <c r="E12" s="25">
        <f t="shared" si="0"/>
        <v>0.23750000000000004</v>
      </c>
      <c r="F12" s="25">
        <f t="shared" si="1"/>
        <v>0.43825665859564156</v>
      </c>
      <c r="G12" s="24">
        <v>2424</v>
      </c>
      <c r="H12" s="24">
        <f>C12+אפריל!H12</f>
        <v>1782</v>
      </c>
      <c r="I12" s="24">
        <f>D12+אפריל!I12</f>
        <v>1797</v>
      </c>
      <c r="J12" s="4">
        <f t="shared" si="2"/>
        <v>0.36026936026936029</v>
      </c>
      <c r="K12" s="4">
        <f t="shared" si="3"/>
        <v>0.34891485809682798</v>
      </c>
    </row>
    <row r="13" spans="1:11" x14ac:dyDescent="0.2">
      <c r="A13" s="6" t="s">
        <v>6</v>
      </c>
      <c r="B13" s="24">
        <v>3653</v>
      </c>
      <c r="C13" s="24">
        <f>3147-C12</f>
        <v>2667</v>
      </c>
      <c r="D13" s="24">
        <v>1967</v>
      </c>
      <c r="E13" s="25">
        <f t="shared" si="0"/>
        <v>0.36970378702662177</v>
      </c>
      <c r="F13" s="25">
        <f t="shared" si="1"/>
        <v>0.85714285714285721</v>
      </c>
      <c r="G13" s="24">
        <v>13814</v>
      </c>
      <c r="H13" s="24">
        <f>C13+אפריל!H13</f>
        <v>10107</v>
      </c>
      <c r="I13" s="24">
        <f>D13+אפריל!I13</f>
        <v>7966</v>
      </c>
      <c r="J13" s="4">
        <f t="shared" si="2"/>
        <v>0.36677550212723853</v>
      </c>
      <c r="K13" s="4">
        <f t="shared" si="3"/>
        <v>0.73412001004268146</v>
      </c>
    </row>
    <row r="14" spans="1:11" x14ac:dyDescent="0.2">
      <c r="A14" s="6" t="s">
        <v>7</v>
      </c>
      <c r="B14" s="24">
        <v>1387</v>
      </c>
      <c r="C14" s="24">
        <v>935</v>
      </c>
      <c r="D14" s="24">
        <v>1247</v>
      </c>
      <c r="E14" s="25">
        <f t="shared" si="0"/>
        <v>0.48342245989304811</v>
      </c>
      <c r="F14" s="25">
        <f t="shared" si="1"/>
        <v>0.11226944667201288</v>
      </c>
      <c r="G14" s="24">
        <v>6935</v>
      </c>
      <c r="H14" s="24">
        <f>C14+אפריל!H14</f>
        <v>5353</v>
      </c>
      <c r="I14" s="24">
        <f>D14+אפריל!I14</f>
        <v>7614</v>
      </c>
      <c r="J14" s="4">
        <f t="shared" si="2"/>
        <v>0.29553521389874837</v>
      </c>
      <c r="K14" s="4">
        <f t="shared" si="3"/>
        <v>-8.9177830312582085E-2</v>
      </c>
    </row>
    <row r="15" spans="1:11" x14ac:dyDescent="0.2">
      <c r="A15" s="6" t="s">
        <v>8</v>
      </c>
      <c r="B15" s="24">
        <v>696</v>
      </c>
      <c r="C15" s="24">
        <v>393</v>
      </c>
      <c r="D15" s="24">
        <v>361</v>
      </c>
      <c r="E15" s="25">
        <f t="shared" si="0"/>
        <v>0.7709923664122138</v>
      </c>
      <c r="F15" s="25">
        <f t="shared" si="1"/>
        <v>0.92797783933518008</v>
      </c>
      <c r="G15" s="24">
        <v>3259</v>
      </c>
      <c r="H15" s="24">
        <f>C15+אפריל!H15</f>
        <v>2595</v>
      </c>
      <c r="I15" s="24">
        <f>D15+אפריל!I15</f>
        <v>2172</v>
      </c>
      <c r="J15" s="4">
        <f t="shared" si="2"/>
        <v>0.25587668593448942</v>
      </c>
      <c r="K15" s="4">
        <f t="shared" si="3"/>
        <v>0.50046040515653778</v>
      </c>
    </row>
    <row r="16" spans="1:11" x14ac:dyDescent="0.2">
      <c r="A16" s="6" t="s">
        <v>9</v>
      </c>
      <c r="B16" s="24">
        <v>2253</v>
      </c>
      <c r="C16" s="24">
        <v>2198</v>
      </c>
      <c r="D16" s="24">
        <v>2634</v>
      </c>
      <c r="E16" s="25">
        <f t="shared" si="0"/>
        <v>2.5022747952684332E-2</v>
      </c>
      <c r="F16" s="25">
        <f t="shared" si="1"/>
        <v>-0.1446469248291572</v>
      </c>
      <c r="G16" s="24">
        <v>14924</v>
      </c>
      <c r="H16" s="24">
        <f>C16+אפריל!H16</f>
        <v>14708</v>
      </c>
      <c r="I16" s="24">
        <f>D16+אפריל!I16</f>
        <v>16161</v>
      </c>
      <c r="J16" s="4">
        <f t="shared" si="2"/>
        <v>1.4685885232526452E-2</v>
      </c>
      <c r="K16" s="4">
        <f t="shared" si="3"/>
        <v>-7.6542293174927334E-2</v>
      </c>
    </row>
    <row r="17" spans="1:11" x14ac:dyDescent="0.2">
      <c r="A17" s="6" t="s">
        <v>10</v>
      </c>
      <c r="B17" s="24">
        <v>1061</v>
      </c>
      <c r="C17" s="24">
        <v>531</v>
      </c>
      <c r="D17" s="24">
        <v>790</v>
      </c>
      <c r="E17" s="25">
        <f t="shared" si="0"/>
        <v>0.99811676082862522</v>
      </c>
      <c r="F17" s="25">
        <f t="shared" si="1"/>
        <v>0.34303797468354436</v>
      </c>
      <c r="G17" s="24">
        <v>3834</v>
      </c>
      <c r="H17" s="24">
        <f>C17+אפריל!H17</f>
        <v>3348</v>
      </c>
      <c r="I17" s="24">
        <f>D17+אפריל!I17</f>
        <v>3529</v>
      </c>
      <c r="J17" s="4">
        <f t="shared" si="2"/>
        <v>0.14516129032258074</v>
      </c>
      <c r="K17" s="4">
        <f t="shared" si="3"/>
        <v>8.642674978747511E-2</v>
      </c>
    </row>
    <row r="18" spans="1:11" x14ac:dyDescent="0.2">
      <c r="A18" s="6" t="s">
        <v>11</v>
      </c>
      <c r="B18" s="24">
        <v>262</v>
      </c>
      <c r="C18" s="24">
        <v>273</v>
      </c>
      <c r="D18" s="24">
        <v>625</v>
      </c>
      <c r="E18" s="25">
        <f t="shared" si="0"/>
        <v>-4.0293040293040261E-2</v>
      </c>
      <c r="F18" s="25">
        <f t="shared" si="1"/>
        <v>-0.58079999999999998</v>
      </c>
      <c r="G18" s="24">
        <v>1807</v>
      </c>
      <c r="H18" s="24">
        <f>C18+אפריל!H18</f>
        <v>1957</v>
      </c>
      <c r="I18" s="24">
        <f>D18+אפריל!I18</f>
        <v>2426</v>
      </c>
      <c r="J18" s="4">
        <f t="shared" si="2"/>
        <v>-7.6647930505876372E-2</v>
      </c>
      <c r="K18" s="4">
        <f t="shared" si="3"/>
        <v>-0.25515251442704034</v>
      </c>
    </row>
    <row r="19" spans="1:11" x14ac:dyDescent="0.2">
      <c r="A19" s="6" t="s">
        <v>12</v>
      </c>
      <c r="B19" s="24">
        <v>1381</v>
      </c>
      <c r="C19" s="24">
        <v>1177</v>
      </c>
      <c r="D19" s="24">
        <v>1301</v>
      </c>
      <c r="E19" s="25">
        <f t="shared" si="0"/>
        <v>0.17332200509770601</v>
      </c>
      <c r="F19" s="25">
        <f t="shared" si="1"/>
        <v>6.1491160645657184E-2</v>
      </c>
      <c r="G19" s="24">
        <v>5091</v>
      </c>
      <c r="H19" s="24">
        <f>C19+אפריל!H19</f>
        <v>4723</v>
      </c>
      <c r="I19" s="24">
        <f>D19+אפריל!I19</f>
        <v>5118</v>
      </c>
      <c r="J19" s="4">
        <f t="shared" si="2"/>
        <v>7.7916578445903051E-2</v>
      </c>
      <c r="K19" s="4">
        <f t="shared" si="3"/>
        <v>-5.2754982415005314E-3</v>
      </c>
    </row>
    <row r="20" spans="1:11" x14ac:dyDescent="0.2">
      <c r="A20" s="6"/>
      <c r="B20" s="24"/>
      <c r="C20" s="24"/>
      <c r="D20" s="24"/>
      <c r="E20" s="25"/>
      <c r="F20" s="25"/>
      <c r="G20" s="24"/>
      <c r="H20" s="24"/>
      <c r="I20" s="24"/>
      <c r="J20" s="4"/>
      <c r="K20" s="4"/>
    </row>
    <row r="21" spans="1:11" x14ac:dyDescent="0.2">
      <c r="A21" s="6" t="s">
        <v>13</v>
      </c>
      <c r="B21" s="24">
        <v>7533</v>
      </c>
      <c r="C21" s="24">
        <f>SUM(C22:C25)</f>
        <v>5229</v>
      </c>
      <c r="D21" s="24">
        <f>SUM(D22:D25)</f>
        <v>4430</v>
      </c>
      <c r="E21" s="25">
        <f t="shared" si="0"/>
        <v>0.44061962134251287</v>
      </c>
      <c r="F21" s="25">
        <f t="shared" si="1"/>
        <v>0.70045146726862306</v>
      </c>
      <c r="G21" s="24">
        <v>27209</v>
      </c>
      <c r="H21" s="24">
        <f>C21+אפריל!H21</f>
        <v>22829</v>
      </c>
      <c r="I21" s="24" t="e">
        <f>D21+אפריל!I21</f>
        <v>#REF!</v>
      </c>
      <c r="J21" s="4">
        <f t="shared" si="2"/>
        <v>0.19186122913837655</v>
      </c>
      <c r="K21" s="4" t="e">
        <f t="shared" si="3"/>
        <v>#REF!</v>
      </c>
    </row>
    <row r="22" spans="1:11" ht="15.75" customHeight="1" x14ac:dyDescent="0.2">
      <c r="A22" s="6" t="s">
        <v>14</v>
      </c>
      <c r="B22" s="24">
        <v>604</v>
      </c>
      <c r="C22" s="24">
        <v>802</v>
      </c>
      <c r="D22" s="24">
        <v>983</v>
      </c>
      <c r="E22" s="25">
        <f t="shared" si="0"/>
        <v>-0.24688279301745641</v>
      </c>
      <c r="F22" s="25">
        <f t="shared" si="1"/>
        <v>-0.38555442522889116</v>
      </c>
      <c r="G22" s="24">
        <v>3387</v>
      </c>
      <c r="H22" s="24">
        <f>C22+אפריל!H22</f>
        <v>3096</v>
      </c>
      <c r="I22" s="24">
        <f>D22+אפריל!I22</f>
        <v>4439</v>
      </c>
      <c r="J22" s="4">
        <f t="shared" si="2"/>
        <v>9.3992248062015449E-2</v>
      </c>
      <c r="K22" s="4">
        <f t="shared" si="3"/>
        <v>-0.23699031313358865</v>
      </c>
    </row>
    <row r="23" spans="1:11" x14ac:dyDescent="0.2">
      <c r="A23" s="6" t="s">
        <v>15</v>
      </c>
      <c r="B23" s="24">
        <v>4440</v>
      </c>
      <c r="C23" s="24">
        <v>2024</v>
      </c>
      <c r="D23" s="24">
        <v>1173</v>
      </c>
      <c r="E23" s="25">
        <f t="shared" si="0"/>
        <v>1.1936758893280635</v>
      </c>
      <c r="F23" s="5" t="s">
        <v>129</v>
      </c>
      <c r="G23" s="24">
        <v>12709</v>
      </c>
      <c r="H23" s="24">
        <f>C23+אפריל!H23</f>
        <v>9144</v>
      </c>
      <c r="I23" s="24">
        <f>D23+אפריל!I23</f>
        <v>6132</v>
      </c>
      <c r="J23" s="4">
        <f t="shared" si="2"/>
        <v>0.38987314085739277</v>
      </c>
      <c r="K23" s="4">
        <f t="shared" si="3"/>
        <v>1.072570123939987</v>
      </c>
    </row>
    <row r="24" spans="1:11" x14ac:dyDescent="0.2">
      <c r="A24" s="6" t="s">
        <v>16</v>
      </c>
      <c r="B24" s="24">
        <v>1227</v>
      </c>
      <c r="C24" s="24">
        <v>1351</v>
      </c>
      <c r="D24" s="24">
        <v>1487</v>
      </c>
      <c r="E24" s="25">
        <f t="shared" si="0"/>
        <v>-9.1783863804589139E-2</v>
      </c>
      <c r="F24" s="25">
        <f t="shared" si="1"/>
        <v>-0.17484868863483527</v>
      </c>
      <c r="G24" s="24">
        <v>5882</v>
      </c>
      <c r="H24" s="24">
        <f>C24+אפריל!H24</f>
        <v>6270</v>
      </c>
      <c r="I24" s="24">
        <f>D24+אפריל!I24</f>
        <v>7466</v>
      </c>
      <c r="J24" s="4">
        <f t="shared" si="2"/>
        <v>-6.1881977671451316E-2</v>
      </c>
      <c r="K24" s="4">
        <f t="shared" si="3"/>
        <v>-0.21216180016072861</v>
      </c>
    </row>
    <row r="25" spans="1:11" x14ac:dyDescent="0.2">
      <c r="A25" s="6" t="s">
        <v>17</v>
      </c>
      <c r="B25" s="24">
        <v>1262</v>
      </c>
      <c r="C25" s="24">
        <v>1052</v>
      </c>
      <c r="D25" s="24">
        <v>787</v>
      </c>
      <c r="E25" s="25">
        <f t="shared" si="0"/>
        <v>0.19961977186311786</v>
      </c>
      <c r="F25" s="25">
        <f t="shared" si="1"/>
        <v>0.60355781448538748</v>
      </c>
      <c r="G25" s="24">
        <v>5231</v>
      </c>
      <c r="H25" s="24">
        <f>C25+אפריל!H25</f>
        <v>4319</v>
      </c>
      <c r="I25" s="24">
        <f>D25+אפריל!I25</f>
        <v>3740</v>
      </c>
      <c r="J25" s="4">
        <f t="shared" si="2"/>
        <v>0.21115999073859681</v>
      </c>
      <c r="K25" s="4">
        <f t="shared" si="3"/>
        <v>0.39866310160427809</v>
      </c>
    </row>
    <row r="26" spans="1:11" x14ac:dyDescent="0.2">
      <c r="A26" s="6"/>
      <c r="B26" s="24"/>
      <c r="C26" s="24"/>
      <c r="D26" s="24"/>
      <c r="E26" s="25"/>
      <c r="F26" s="25"/>
      <c r="G26" s="24"/>
      <c r="H26" s="24"/>
      <c r="I26" s="24"/>
      <c r="J26" s="4"/>
      <c r="K26" s="4"/>
    </row>
    <row r="27" spans="1:11" x14ac:dyDescent="0.2">
      <c r="A27" s="6" t="s">
        <v>18</v>
      </c>
      <c r="B27" s="24">
        <v>4968</v>
      </c>
      <c r="C27" s="24">
        <v>6381</v>
      </c>
      <c r="D27" s="24">
        <v>4351</v>
      </c>
      <c r="E27" s="25">
        <f t="shared" si="0"/>
        <v>-0.22143864598025387</v>
      </c>
      <c r="F27" s="25">
        <f t="shared" si="1"/>
        <v>0.1418064812686739</v>
      </c>
      <c r="G27" s="24">
        <v>26671</v>
      </c>
      <c r="H27" s="24">
        <f>C27+אפריל!H27</f>
        <v>26495</v>
      </c>
      <c r="I27" s="24">
        <f>D27+אפריל!I27</f>
        <v>32355</v>
      </c>
      <c r="J27" s="4">
        <f t="shared" si="2"/>
        <v>6.6427627854312998E-3</v>
      </c>
      <c r="K27" s="4">
        <f t="shared" si="3"/>
        <v>-0.17567609333951473</v>
      </c>
    </row>
    <row r="28" spans="1:11" x14ac:dyDescent="0.2">
      <c r="A28" s="6" t="s">
        <v>19</v>
      </c>
      <c r="B28" s="24">
        <v>1909</v>
      </c>
      <c r="C28" s="24">
        <v>1995</v>
      </c>
      <c r="D28" s="24">
        <v>1985</v>
      </c>
      <c r="E28" s="25">
        <f t="shared" si="0"/>
        <v>-4.3107769423558873E-2</v>
      </c>
      <c r="F28" s="25">
        <f t="shared" si="1"/>
        <v>-3.8287153652392991E-2</v>
      </c>
      <c r="G28" s="24">
        <v>7600</v>
      </c>
      <c r="H28" s="24">
        <f>C28+אפריל!H28</f>
        <v>8594</v>
      </c>
      <c r="I28" s="24">
        <f>D28+אפריל!I28</f>
        <v>9114</v>
      </c>
      <c r="J28" s="4">
        <f t="shared" si="2"/>
        <v>-0.11566208983011406</v>
      </c>
      <c r="K28" s="4">
        <f t="shared" si="3"/>
        <v>-0.1661180601272767</v>
      </c>
    </row>
    <row r="29" spans="1:11" x14ac:dyDescent="0.2">
      <c r="A29" s="6" t="s">
        <v>20</v>
      </c>
      <c r="B29" s="24">
        <v>128</v>
      </c>
      <c r="C29" s="24">
        <v>142</v>
      </c>
      <c r="D29" s="24">
        <v>106</v>
      </c>
      <c r="E29" s="25">
        <f t="shared" si="0"/>
        <v>-9.8591549295774628E-2</v>
      </c>
      <c r="F29" s="25">
        <f t="shared" si="1"/>
        <v>0.20754716981132071</v>
      </c>
      <c r="G29" s="24">
        <v>4484</v>
      </c>
      <c r="H29" s="24">
        <f>C29+אפריל!H29</f>
        <v>3264</v>
      </c>
      <c r="I29" s="24">
        <f>D29+אפריל!I29</f>
        <v>2871</v>
      </c>
      <c r="J29" s="4">
        <f t="shared" si="2"/>
        <v>0.37377450980392157</v>
      </c>
      <c r="K29" s="4">
        <f t="shared" si="3"/>
        <v>0.56182514803204464</v>
      </c>
    </row>
    <row r="30" spans="1:11" x14ac:dyDescent="0.2">
      <c r="A30" s="6" t="s">
        <v>21</v>
      </c>
      <c r="B30" s="24">
        <v>322</v>
      </c>
      <c r="C30" s="24">
        <v>182</v>
      </c>
      <c r="D30" s="24">
        <v>185</v>
      </c>
      <c r="E30" s="25">
        <f t="shared" si="0"/>
        <v>0.76923076923076916</v>
      </c>
      <c r="F30" s="25">
        <f t="shared" si="1"/>
        <v>0.74054054054054053</v>
      </c>
      <c r="G30" s="24">
        <v>1562</v>
      </c>
      <c r="H30" s="24">
        <f>C30+אפריל!H30</f>
        <v>886</v>
      </c>
      <c r="I30" s="24">
        <f>D30+אפריל!I30</f>
        <v>798</v>
      </c>
      <c r="J30" s="4">
        <f t="shared" si="2"/>
        <v>0.76297968397291194</v>
      </c>
      <c r="K30" s="4">
        <f t="shared" si="3"/>
        <v>0.95739348370927324</v>
      </c>
    </row>
    <row r="31" spans="1:11" x14ac:dyDescent="0.2">
      <c r="A31" s="33" t="s">
        <v>22</v>
      </c>
      <c r="B31" s="24">
        <v>673</v>
      </c>
      <c r="C31" s="24">
        <v>898</v>
      </c>
      <c r="D31" s="24">
        <v>495</v>
      </c>
      <c r="E31" s="25">
        <f t="shared" si="0"/>
        <v>-0.25055679287305122</v>
      </c>
      <c r="F31" s="25">
        <f t="shared" si="1"/>
        <v>0.35959595959595969</v>
      </c>
      <c r="G31" s="24">
        <v>4768</v>
      </c>
      <c r="H31" s="24">
        <f>C31+אפריל!H31</f>
        <v>6433</v>
      </c>
      <c r="I31" s="24">
        <f>D31+אפריל!I31</f>
        <v>13486</v>
      </c>
      <c r="J31" s="4">
        <f t="shared" si="2"/>
        <v>-0.25882170060624898</v>
      </c>
      <c r="K31" s="4">
        <f t="shared" si="3"/>
        <v>-0.64644816847100695</v>
      </c>
    </row>
    <row r="32" spans="1:11" x14ac:dyDescent="0.2">
      <c r="A32" s="33" t="s">
        <v>116</v>
      </c>
      <c r="B32" s="24">
        <v>448</v>
      </c>
      <c r="C32" s="24">
        <v>377</v>
      </c>
      <c r="D32" s="24">
        <v>442</v>
      </c>
      <c r="E32" s="25">
        <f t="shared" si="0"/>
        <v>0.18832891246684347</v>
      </c>
      <c r="F32" s="25">
        <f t="shared" si="1"/>
        <v>1.3574660633484115E-2</v>
      </c>
      <c r="G32" s="24">
        <v>1206</v>
      </c>
      <c r="H32" s="24">
        <f>C32+אפריל!H32</f>
        <v>722</v>
      </c>
      <c r="I32" s="24">
        <f>D32+אפריל!I32</f>
        <v>820</v>
      </c>
      <c r="J32" s="4">
        <f t="shared" si="2"/>
        <v>0.67036011080332414</v>
      </c>
      <c r="K32" s="4">
        <f t="shared" si="3"/>
        <v>0.47073170731707314</v>
      </c>
    </row>
    <row r="33" spans="1:11" x14ac:dyDescent="0.2">
      <c r="A33" s="6" t="s">
        <v>17</v>
      </c>
      <c r="B33" s="24">
        <v>1488</v>
      </c>
      <c r="C33" s="24">
        <v>2787</v>
      </c>
      <c r="D33" s="24">
        <v>1138</v>
      </c>
      <c r="E33" s="25">
        <f t="shared" si="0"/>
        <v>-0.46609257265877291</v>
      </c>
      <c r="F33" s="25">
        <f t="shared" si="1"/>
        <v>0.30755711775043926</v>
      </c>
      <c r="G33" s="24">
        <v>7051</v>
      </c>
      <c r="H33" s="24">
        <f>C33+אפריל!H33</f>
        <v>6596</v>
      </c>
      <c r="I33" s="24">
        <f>D33+אפריל!I33</f>
        <v>5266</v>
      </c>
      <c r="J33" s="4">
        <f t="shared" si="2"/>
        <v>6.8981200727713743E-2</v>
      </c>
      <c r="K33" s="4">
        <f t="shared" si="3"/>
        <v>0.33896695784276498</v>
      </c>
    </row>
    <row r="34" spans="1:11" x14ac:dyDescent="0.2">
      <c r="A34" s="6"/>
      <c r="B34" s="24"/>
      <c r="C34" s="24"/>
      <c r="D34" s="24"/>
      <c r="E34" s="25"/>
      <c r="F34" s="25"/>
      <c r="G34" s="24"/>
      <c r="H34" s="24"/>
      <c r="I34" s="24"/>
      <c r="J34" s="4"/>
      <c r="K34" s="4"/>
    </row>
    <row r="35" spans="1:11" x14ac:dyDescent="0.2">
      <c r="A35" s="6" t="s">
        <v>23</v>
      </c>
      <c r="B35" s="24">
        <v>205201</v>
      </c>
      <c r="C35" s="24">
        <f>SUM(C37:C77)-C53+21</f>
        <v>169906</v>
      </c>
      <c r="D35" s="24">
        <f>SUM(D37:D77)-D53+21</f>
        <v>156157</v>
      </c>
      <c r="E35" s="25">
        <f t="shared" si="0"/>
        <v>0.20773251091780165</v>
      </c>
      <c r="F35" s="25">
        <f t="shared" si="1"/>
        <v>0.31406853359119347</v>
      </c>
      <c r="G35" s="24">
        <v>866115</v>
      </c>
      <c r="H35" s="24">
        <f>C35+אפריל!H35</f>
        <v>715178</v>
      </c>
      <c r="I35" s="24" t="e">
        <f>D35+אפריל!I35+342</f>
        <v>#REF!</v>
      </c>
      <c r="J35" s="4">
        <f t="shared" si="2"/>
        <v>0.21104815864022664</v>
      </c>
      <c r="K35" s="4" t="e">
        <f t="shared" si="3"/>
        <v>#REF!</v>
      </c>
    </row>
    <row r="36" spans="1:11" x14ac:dyDescent="0.2">
      <c r="A36" s="6" t="s">
        <v>24</v>
      </c>
      <c r="B36" s="24">
        <v>6591</v>
      </c>
      <c r="C36" s="24">
        <v>4989</v>
      </c>
      <c r="D36" s="24">
        <v>4110</v>
      </c>
      <c r="E36" s="25">
        <f t="shared" si="0"/>
        <v>0.32110643415514128</v>
      </c>
      <c r="F36" s="25">
        <f t="shared" si="1"/>
        <v>0.60364963503649638</v>
      </c>
      <c r="G36" s="24">
        <v>41854</v>
      </c>
      <c r="H36" s="24">
        <f>C36+אפריל!H36</f>
        <v>31785</v>
      </c>
      <c r="I36" s="24">
        <f>D36+אפריל!I36</f>
        <v>30881</v>
      </c>
      <c r="J36" s="4">
        <f t="shared" si="2"/>
        <v>0.3167846468459965</v>
      </c>
      <c r="K36" s="4">
        <f t="shared" si="3"/>
        <v>0.3553317573912762</v>
      </c>
    </row>
    <row r="37" spans="1:11" x14ac:dyDescent="0.2">
      <c r="A37" s="6" t="s">
        <v>25</v>
      </c>
      <c r="B37" s="24">
        <v>774</v>
      </c>
      <c r="C37" s="24">
        <v>642</v>
      </c>
      <c r="D37" s="24">
        <v>528</v>
      </c>
      <c r="E37" s="25">
        <f t="shared" si="0"/>
        <v>0.20560747663551404</v>
      </c>
      <c r="F37" s="25">
        <f t="shared" si="1"/>
        <v>0.46590909090909083</v>
      </c>
      <c r="G37" s="24">
        <v>10245</v>
      </c>
      <c r="H37" s="24">
        <f>C37+אפריל!H37</f>
        <v>7545</v>
      </c>
      <c r="I37" s="24">
        <f>D37+אפריל!I37</f>
        <v>7551</v>
      </c>
      <c r="J37" s="4">
        <f t="shared" si="2"/>
        <v>0.35785288270377724</v>
      </c>
      <c r="K37" s="4">
        <f t="shared" si="3"/>
        <v>0.35677393722685746</v>
      </c>
    </row>
    <row r="38" spans="1:11" x14ac:dyDescent="0.2">
      <c r="A38" s="6" t="s">
        <v>26</v>
      </c>
      <c r="B38" s="24">
        <v>2729</v>
      </c>
      <c r="C38" s="24">
        <v>2171</v>
      </c>
      <c r="D38" s="24">
        <v>1595</v>
      </c>
      <c r="E38" s="25">
        <f t="shared" si="0"/>
        <v>0.25702441271303544</v>
      </c>
      <c r="F38" s="25">
        <f t="shared" si="1"/>
        <v>0.71097178683385587</v>
      </c>
      <c r="G38" s="24">
        <v>12518</v>
      </c>
      <c r="H38" s="24">
        <f>C38+אפריל!H38</f>
        <v>9715</v>
      </c>
      <c r="I38" s="24">
        <f>D38+אפריל!I38</f>
        <v>9040</v>
      </c>
      <c r="J38" s="4">
        <f t="shared" si="2"/>
        <v>0.2885229027277405</v>
      </c>
      <c r="K38" s="4">
        <f t="shared" si="3"/>
        <v>0.38473451327433628</v>
      </c>
    </row>
    <row r="39" spans="1:11" x14ac:dyDescent="0.2">
      <c r="A39" s="6" t="s">
        <v>27</v>
      </c>
      <c r="B39" s="24">
        <v>840</v>
      </c>
      <c r="C39" s="24">
        <v>789</v>
      </c>
      <c r="D39" s="24">
        <v>735</v>
      </c>
      <c r="E39" s="25">
        <f t="shared" si="0"/>
        <v>6.4638783269961975E-2</v>
      </c>
      <c r="F39" s="25">
        <f t="shared" si="1"/>
        <v>0.14285714285714279</v>
      </c>
      <c r="G39" s="24">
        <v>6381</v>
      </c>
      <c r="H39" s="24">
        <f>C39+אפריל!H39</f>
        <v>6441</v>
      </c>
      <c r="I39" s="24">
        <f>D39+אפריל!I39</f>
        <v>6350</v>
      </c>
      <c r="J39" s="4">
        <f t="shared" si="2"/>
        <v>-9.3153237074988793E-3</v>
      </c>
      <c r="K39" s="4">
        <f t="shared" si="3"/>
        <v>4.8818897637794567E-3</v>
      </c>
    </row>
    <row r="40" spans="1:11" x14ac:dyDescent="0.2">
      <c r="A40" s="6" t="s">
        <v>28</v>
      </c>
      <c r="B40" s="24">
        <v>2199</v>
      </c>
      <c r="C40" s="24">
        <v>1358</v>
      </c>
      <c r="D40" s="24">
        <v>1231</v>
      </c>
      <c r="E40" s="25">
        <f t="shared" si="0"/>
        <v>0.61929307805596467</v>
      </c>
      <c r="F40" s="25">
        <f t="shared" si="1"/>
        <v>0.78635255889520717</v>
      </c>
      <c r="G40" s="24">
        <v>12491</v>
      </c>
      <c r="H40" s="24">
        <f>C40+אפריל!H40</f>
        <v>7984</v>
      </c>
      <c r="I40" s="24">
        <f>D40+אפריל!I40</f>
        <v>7808</v>
      </c>
      <c r="J40" s="4">
        <f t="shared" si="2"/>
        <v>0.56450400801603196</v>
      </c>
      <c r="K40" s="4">
        <f t="shared" si="3"/>
        <v>0.59976946721311486</v>
      </c>
    </row>
    <row r="41" spans="1:11" x14ac:dyDescent="0.2">
      <c r="A41" s="6" t="s">
        <v>29</v>
      </c>
      <c r="B41" s="24">
        <v>18490</v>
      </c>
      <c r="C41" s="24">
        <v>16567</v>
      </c>
      <c r="D41" s="24">
        <v>15360</v>
      </c>
      <c r="E41" s="25">
        <f t="shared" si="0"/>
        <v>0.11607412325707722</v>
      </c>
      <c r="F41" s="25">
        <f t="shared" si="1"/>
        <v>0.20377604166666674</v>
      </c>
      <c r="G41" s="24">
        <v>72783</v>
      </c>
      <c r="H41" s="24">
        <f>C41+אפריל!H41</f>
        <v>70839</v>
      </c>
      <c r="I41" s="24">
        <f>D41+אפריל!I41</f>
        <v>68188</v>
      </c>
      <c r="J41" s="4">
        <f t="shared" si="2"/>
        <v>2.7442510481514359E-2</v>
      </c>
      <c r="K41" s="4">
        <f t="shared" si="3"/>
        <v>6.7387223558397435E-2</v>
      </c>
    </row>
    <row r="42" spans="1:11" x14ac:dyDescent="0.2">
      <c r="A42" s="6" t="s">
        <v>30</v>
      </c>
      <c r="B42" s="24">
        <v>761</v>
      </c>
      <c r="C42" s="24">
        <v>651</v>
      </c>
      <c r="D42" s="24">
        <v>601</v>
      </c>
      <c r="E42" s="25">
        <f t="shared" si="0"/>
        <v>0.16897081413210446</v>
      </c>
      <c r="F42" s="25">
        <f t="shared" si="1"/>
        <v>0.26622296173044924</v>
      </c>
      <c r="G42" s="24">
        <v>3434</v>
      </c>
      <c r="H42" s="24">
        <f>C42+אפריל!H42</f>
        <v>3060</v>
      </c>
      <c r="I42" s="24">
        <f>D42+אפריל!I42</f>
        <v>3021</v>
      </c>
      <c r="J42" s="4">
        <f t="shared" si="2"/>
        <v>0.12222222222222223</v>
      </c>
      <c r="K42" s="4">
        <f t="shared" si="3"/>
        <v>0.13670969877524008</v>
      </c>
    </row>
    <row r="43" spans="1:11" x14ac:dyDescent="0.2">
      <c r="A43" s="6" t="s">
        <v>31</v>
      </c>
      <c r="B43" s="24">
        <v>6376</v>
      </c>
      <c r="C43" s="24">
        <v>5170</v>
      </c>
      <c r="D43" s="24">
        <v>5846</v>
      </c>
      <c r="E43" s="25">
        <f t="shared" si="0"/>
        <v>0.23326885880077364</v>
      </c>
      <c r="F43" s="25">
        <f t="shared" si="1"/>
        <v>9.0660280533698234E-2</v>
      </c>
      <c r="G43" s="24">
        <v>28066</v>
      </c>
      <c r="H43" s="24">
        <f>C43+אפריל!H43</f>
        <v>23815</v>
      </c>
      <c r="I43" s="24">
        <f>D43+אפריל!I43</f>
        <v>31904</v>
      </c>
      <c r="J43" s="4">
        <f t="shared" si="2"/>
        <v>0.17850094478269996</v>
      </c>
      <c r="K43" s="4">
        <f t="shared" si="3"/>
        <v>-0.12029839518555663</v>
      </c>
    </row>
    <row r="44" spans="1:11" x14ac:dyDescent="0.2">
      <c r="A44" s="6" t="s">
        <v>32</v>
      </c>
      <c r="B44" s="24">
        <v>3674</v>
      </c>
      <c r="C44" s="24">
        <v>3026</v>
      </c>
      <c r="D44" s="24">
        <v>2909</v>
      </c>
      <c r="E44" s="25">
        <f t="shared" si="0"/>
        <v>0.21414408460013212</v>
      </c>
      <c r="F44" s="25">
        <f t="shared" si="1"/>
        <v>0.26297696803025095</v>
      </c>
      <c r="G44" s="24">
        <v>15158</v>
      </c>
      <c r="H44" s="24">
        <f>C44+אפריל!H44</f>
        <v>13317</v>
      </c>
      <c r="I44" s="24">
        <f>D44+אפריל!I44</f>
        <v>13065</v>
      </c>
      <c r="J44" s="4">
        <f t="shared" si="2"/>
        <v>0.13824434932792662</v>
      </c>
      <c r="K44" s="4">
        <f t="shared" si="3"/>
        <v>0.16019900497512429</v>
      </c>
    </row>
    <row r="45" spans="1:11" x14ac:dyDescent="0.2">
      <c r="A45" s="33" t="s">
        <v>33</v>
      </c>
      <c r="B45" s="24">
        <v>30970</v>
      </c>
      <c r="C45" s="24">
        <v>29031</v>
      </c>
      <c r="D45" s="24">
        <v>22316</v>
      </c>
      <c r="E45" s="25">
        <f t="shared" si="0"/>
        <v>6.6790672040232923E-2</v>
      </c>
      <c r="F45" s="25">
        <f t="shared" si="1"/>
        <v>0.38779351138196816</v>
      </c>
      <c r="G45" s="24">
        <v>123758</v>
      </c>
      <c r="H45" s="24">
        <f>C45+אפריל!H45</f>
        <v>107294</v>
      </c>
      <c r="I45" s="24">
        <f>D45+אפריל!I45</f>
        <v>100245</v>
      </c>
      <c r="J45" s="4">
        <f t="shared" si="2"/>
        <v>0.15344753667493061</v>
      </c>
      <c r="K45" s="4">
        <f t="shared" si="3"/>
        <v>0.23455533941842477</v>
      </c>
    </row>
    <row r="46" spans="1:11" x14ac:dyDescent="0.2">
      <c r="A46" s="33" t="s">
        <v>34</v>
      </c>
      <c r="B46" s="24">
        <v>13582</v>
      </c>
      <c r="C46" s="24">
        <v>9268</v>
      </c>
      <c r="D46" s="24">
        <v>9009</v>
      </c>
      <c r="E46" s="25">
        <f t="shared" si="0"/>
        <v>0.46547259387138551</v>
      </c>
      <c r="F46" s="25">
        <f t="shared" si="1"/>
        <v>0.5076035076035077</v>
      </c>
      <c r="G46" s="24">
        <v>57297</v>
      </c>
      <c r="H46" s="24">
        <f>C46+אפריל!H46</f>
        <v>44621</v>
      </c>
      <c r="I46" s="24">
        <f>D46+אפריל!I46</f>
        <v>46725</v>
      </c>
      <c r="J46" s="4">
        <f t="shared" si="2"/>
        <v>0.28408148629569041</v>
      </c>
      <c r="K46" s="4">
        <f t="shared" si="3"/>
        <v>0.22626003210272883</v>
      </c>
    </row>
    <row r="47" spans="1:11" x14ac:dyDescent="0.2">
      <c r="A47" s="6" t="s">
        <v>35</v>
      </c>
      <c r="B47" s="24">
        <v>4362</v>
      </c>
      <c r="C47" s="24">
        <v>3845</v>
      </c>
      <c r="D47" s="24">
        <v>3751</v>
      </c>
      <c r="E47" s="25">
        <f t="shared" si="0"/>
        <v>0.13446033810143043</v>
      </c>
      <c r="F47" s="25">
        <f t="shared" si="1"/>
        <v>0.16288989602772586</v>
      </c>
      <c r="G47" s="24">
        <v>18851</v>
      </c>
      <c r="H47" s="24">
        <f>C47+אפריל!H47</f>
        <v>15444</v>
      </c>
      <c r="I47" s="24">
        <f>D47+אפריל!I47</f>
        <v>15918</v>
      </c>
      <c r="J47" s="4">
        <f t="shared" si="2"/>
        <v>0.22060347060347052</v>
      </c>
      <c r="K47" s="4">
        <f t="shared" si="3"/>
        <v>0.18425681618293765</v>
      </c>
    </row>
    <row r="48" spans="1:11" x14ac:dyDescent="0.2">
      <c r="A48" s="6" t="s">
        <v>36</v>
      </c>
      <c r="B48" s="24">
        <v>19554</v>
      </c>
      <c r="C48" s="24">
        <v>17250</v>
      </c>
      <c r="D48" s="24">
        <v>16315.000000000002</v>
      </c>
      <c r="E48" s="25">
        <f t="shared" si="0"/>
        <v>0.13356521739130445</v>
      </c>
      <c r="F48" s="25">
        <f t="shared" si="1"/>
        <v>0.19852896107876172</v>
      </c>
      <c r="G48" s="24">
        <v>87841</v>
      </c>
      <c r="H48" s="24">
        <f>C48+אפריל!H48</f>
        <v>67498</v>
      </c>
      <c r="I48" s="24">
        <f>D48+אפריל!I48</f>
        <v>74223</v>
      </c>
      <c r="J48" s="4">
        <f t="shared" si="2"/>
        <v>0.30138670775430376</v>
      </c>
      <c r="K48" s="4">
        <f t="shared" si="3"/>
        <v>0.18347412527114226</v>
      </c>
    </row>
    <row r="49" spans="1:11" x14ac:dyDescent="0.2">
      <c r="A49" s="6" t="s">
        <v>37</v>
      </c>
      <c r="B49" s="24">
        <v>2946</v>
      </c>
      <c r="C49" s="24">
        <v>2420</v>
      </c>
      <c r="D49" s="24">
        <v>2456</v>
      </c>
      <c r="E49" s="25">
        <f t="shared" si="0"/>
        <v>0.21735537190082654</v>
      </c>
      <c r="F49" s="25">
        <f t="shared" si="1"/>
        <v>0.19951140065146578</v>
      </c>
      <c r="G49" s="24">
        <v>16495</v>
      </c>
      <c r="H49" s="24">
        <f>C49+אפריל!H49</f>
        <v>12489</v>
      </c>
      <c r="I49" s="24">
        <f>D49+אפריל!I49</f>
        <v>13087</v>
      </c>
      <c r="J49" s="4">
        <f t="shared" si="2"/>
        <v>0.32076227079830244</v>
      </c>
      <c r="K49" s="4">
        <f t="shared" si="3"/>
        <v>0.2604110949797509</v>
      </c>
    </row>
    <row r="50" spans="1:11" x14ac:dyDescent="0.2">
      <c r="A50" s="33" t="s">
        <v>38</v>
      </c>
      <c r="B50" s="24">
        <v>4933</v>
      </c>
      <c r="C50" s="24">
        <v>3745</v>
      </c>
      <c r="D50" s="24">
        <v>3667</v>
      </c>
      <c r="E50" s="25">
        <f t="shared" si="0"/>
        <v>0.31722296395193594</v>
      </c>
      <c r="F50" s="25">
        <f t="shared" si="1"/>
        <v>0.34524134169620946</v>
      </c>
      <c r="G50" s="24">
        <v>21684</v>
      </c>
      <c r="H50" s="24">
        <f>C50+אפריל!H50</f>
        <v>17333</v>
      </c>
      <c r="I50" s="24">
        <f>D50+אפריל!I50</f>
        <v>18510</v>
      </c>
      <c r="J50" s="4">
        <f t="shared" si="2"/>
        <v>0.25102405815496454</v>
      </c>
      <c r="K50" s="4">
        <f t="shared" si="3"/>
        <v>0.17147487844408427</v>
      </c>
    </row>
    <row r="51" spans="1:11" x14ac:dyDescent="0.2">
      <c r="A51" s="6" t="s">
        <v>39</v>
      </c>
      <c r="B51" s="24">
        <v>965</v>
      </c>
      <c r="C51" s="24">
        <v>493</v>
      </c>
      <c r="D51" s="24">
        <v>534</v>
      </c>
      <c r="E51" s="25">
        <f t="shared" si="0"/>
        <v>0.95740365111561876</v>
      </c>
      <c r="F51" s="25">
        <f t="shared" si="1"/>
        <v>0.80711610486891394</v>
      </c>
      <c r="G51" s="24">
        <v>3612</v>
      </c>
      <c r="H51" s="24">
        <f>C51+אפריל!H51</f>
        <v>2744</v>
      </c>
      <c r="I51" s="24">
        <f>D51+אפריל!I51</f>
        <v>3068</v>
      </c>
      <c r="J51" s="4">
        <f t="shared" si="2"/>
        <v>0.31632653061224492</v>
      </c>
      <c r="K51" s="4">
        <f t="shared" si="3"/>
        <v>0.17731421121251634</v>
      </c>
    </row>
    <row r="52" spans="1:11" x14ac:dyDescent="0.2">
      <c r="A52" s="6"/>
      <c r="B52" s="24"/>
      <c r="C52" s="24"/>
      <c r="D52" s="24"/>
      <c r="E52" s="25"/>
      <c r="F52" s="25"/>
      <c r="G52" s="24"/>
      <c r="H52" s="24"/>
      <c r="I52" s="24"/>
      <c r="J52" s="4"/>
      <c r="K52" s="4"/>
    </row>
    <row r="53" spans="1:11" x14ac:dyDescent="0.2">
      <c r="A53" s="6" t="s">
        <v>40</v>
      </c>
      <c r="B53" s="24">
        <v>64126</v>
      </c>
      <c r="C53" s="24">
        <f>SUM(C54:C60)</f>
        <v>55236</v>
      </c>
      <c r="D53" s="24">
        <f>SUM(D54:D60)</f>
        <v>51062</v>
      </c>
      <c r="E53" s="25">
        <f t="shared" si="0"/>
        <v>0.16094576001158667</v>
      </c>
      <c r="F53" s="25">
        <f t="shared" si="1"/>
        <v>0.25584583447573528</v>
      </c>
      <c r="G53" s="24">
        <v>256445</v>
      </c>
      <c r="H53" s="24">
        <f>C53+אפריל!H53</f>
        <v>216351</v>
      </c>
      <c r="I53" s="24" t="e">
        <f>D53+אפריל!I53</f>
        <v>#REF!</v>
      </c>
      <c r="J53" s="4">
        <f t="shared" si="2"/>
        <v>0.18531922662710132</v>
      </c>
      <c r="K53" s="4" t="e">
        <f t="shared" si="3"/>
        <v>#REF!</v>
      </c>
    </row>
    <row r="54" spans="1:11" x14ac:dyDescent="0.2">
      <c r="A54" s="6" t="s">
        <v>41</v>
      </c>
      <c r="B54" s="24">
        <v>49339</v>
      </c>
      <c r="C54" s="24">
        <v>41543</v>
      </c>
      <c r="D54" s="24">
        <v>37801</v>
      </c>
      <c r="E54" s="25">
        <f t="shared" si="0"/>
        <v>0.18766097778205704</v>
      </c>
      <c r="F54" s="25">
        <f t="shared" si="1"/>
        <v>0.30523002036983149</v>
      </c>
      <c r="G54" s="24">
        <v>200473</v>
      </c>
      <c r="H54" s="24">
        <f>C54+אפריל!H54</f>
        <v>164477</v>
      </c>
      <c r="I54" s="24">
        <f>D54+אפריל!I54</f>
        <v>150188</v>
      </c>
      <c r="J54" s="4">
        <f t="shared" si="2"/>
        <v>0.21885126795843801</v>
      </c>
      <c r="K54" s="4">
        <f t="shared" si="3"/>
        <v>0.33481370016246315</v>
      </c>
    </row>
    <row r="55" spans="1:11" x14ac:dyDescent="0.2">
      <c r="A55" s="6" t="s">
        <v>42</v>
      </c>
      <c r="B55" s="24">
        <v>11128</v>
      </c>
      <c r="C55" s="24">
        <v>10284</v>
      </c>
      <c r="D55" s="24">
        <v>9924</v>
      </c>
      <c r="E55" s="25">
        <f t="shared" si="0"/>
        <v>8.2069233761182359E-2</v>
      </c>
      <c r="F55" s="25">
        <f t="shared" si="1"/>
        <v>0.12132204756146714</v>
      </c>
      <c r="G55" s="24">
        <v>44050</v>
      </c>
      <c r="H55" s="24">
        <f>C55+אפריל!H55</f>
        <v>40234</v>
      </c>
      <c r="I55" s="24">
        <f>D55+אפריל!I55</f>
        <v>41835</v>
      </c>
      <c r="J55" s="4">
        <f t="shared" si="2"/>
        <v>9.4845155838345629E-2</v>
      </c>
      <c r="K55" s="4">
        <f t="shared" si="3"/>
        <v>5.2946097765029343E-2</v>
      </c>
    </row>
    <row r="56" spans="1:11" x14ac:dyDescent="0.2">
      <c r="A56" s="6" t="s">
        <v>43</v>
      </c>
      <c r="B56" s="24">
        <v>1750</v>
      </c>
      <c r="C56" s="24">
        <v>1645</v>
      </c>
      <c r="D56" s="24">
        <v>1274</v>
      </c>
      <c r="E56" s="25">
        <f t="shared" si="0"/>
        <v>6.3829787234042534E-2</v>
      </c>
      <c r="F56" s="25">
        <f t="shared" si="1"/>
        <v>0.37362637362637363</v>
      </c>
      <c r="G56" s="24">
        <v>5769</v>
      </c>
      <c r="H56" s="24">
        <f>C56+אפריל!H56</f>
        <v>5009</v>
      </c>
      <c r="I56" s="24">
        <f>D56+אפריל!I56</f>
        <v>4505</v>
      </c>
      <c r="J56" s="4">
        <f t="shared" si="2"/>
        <v>0.15172689159512887</v>
      </c>
      <c r="K56" s="4">
        <f t="shared" si="3"/>
        <v>0.28057713651498339</v>
      </c>
    </row>
    <row r="57" spans="1:11" x14ac:dyDescent="0.2">
      <c r="A57" s="6" t="s">
        <v>44</v>
      </c>
      <c r="B57" s="24">
        <v>365</v>
      </c>
      <c r="C57" s="24">
        <v>312</v>
      </c>
      <c r="D57" s="24">
        <v>389</v>
      </c>
      <c r="E57" s="25">
        <f t="shared" si="0"/>
        <v>0.16987179487179493</v>
      </c>
      <c r="F57" s="25">
        <f t="shared" si="1"/>
        <v>-6.169665809768643E-2</v>
      </c>
      <c r="G57" s="24">
        <v>1245</v>
      </c>
      <c r="H57" s="24">
        <f>C57+אפריל!H57</f>
        <v>1229</v>
      </c>
      <c r="I57" s="24">
        <f>D57+אפריל!I57</f>
        <v>1460</v>
      </c>
      <c r="J57" s="4">
        <f t="shared" si="2"/>
        <v>1.3018714401952902E-2</v>
      </c>
      <c r="K57" s="4">
        <f t="shared" si="3"/>
        <v>-0.14726027397260277</v>
      </c>
    </row>
    <row r="58" spans="1:11" x14ac:dyDescent="0.2">
      <c r="A58" s="6" t="s">
        <v>46</v>
      </c>
      <c r="B58" s="24">
        <v>385</v>
      </c>
      <c r="C58" s="24">
        <v>363</v>
      </c>
      <c r="D58" s="24">
        <v>372</v>
      </c>
      <c r="E58" s="25">
        <f t="shared" si="0"/>
        <v>6.0606060606060552E-2</v>
      </c>
      <c r="F58" s="25">
        <f t="shared" si="1"/>
        <v>3.4946236559139754E-2</v>
      </c>
      <c r="G58" s="24">
        <v>1226</v>
      </c>
      <c r="H58" s="24">
        <f>C58+אפריל!H58</f>
        <v>1270</v>
      </c>
      <c r="I58" s="24">
        <f>D58+אפריל!I58</f>
        <v>1363</v>
      </c>
      <c r="J58" s="4">
        <f t="shared" si="2"/>
        <v>-3.464566929133861E-2</v>
      </c>
      <c r="K58" s="4">
        <f t="shared" si="3"/>
        <v>-0.10051357300073371</v>
      </c>
    </row>
    <row r="59" spans="1:11" x14ac:dyDescent="0.2">
      <c r="A59" s="6" t="s">
        <v>114</v>
      </c>
      <c r="B59" s="24">
        <v>925</v>
      </c>
      <c r="C59" s="24">
        <v>883</v>
      </c>
      <c r="D59" s="24">
        <v>953</v>
      </c>
      <c r="E59" s="25">
        <f t="shared" si="0"/>
        <v>4.7565118912797244E-2</v>
      </c>
      <c r="F59" s="25">
        <f t="shared" si="1"/>
        <v>-2.9380902413431276E-2</v>
      </c>
      <c r="G59" s="24">
        <v>2958</v>
      </c>
      <c r="H59" s="24">
        <f>C59+אפריל!H59</f>
        <v>2948</v>
      </c>
      <c r="I59" s="24">
        <f>D59+אפריל!I59</f>
        <v>2982</v>
      </c>
      <c r="J59" s="4">
        <f t="shared" si="2"/>
        <v>3.3921302578019397E-3</v>
      </c>
      <c r="K59" s="4">
        <f t="shared" si="3"/>
        <v>-8.0482897384306362E-3</v>
      </c>
    </row>
    <row r="60" spans="1:11" x14ac:dyDescent="0.2">
      <c r="A60" s="6" t="s">
        <v>49</v>
      </c>
      <c r="B60" s="24">
        <v>234</v>
      </c>
      <c r="C60" s="24">
        <v>206</v>
      </c>
      <c r="D60" s="24">
        <v>349</v>
      </c>
      <c r="E60" s="25">
        <f t="shared" si="0"/>
        <v>0.13592233009708732</v>
      </c>
      <c r="F60" s="25">
        <f t="shared" si="1"/>
        <v>-0.32951289398280803</v>
      </c>
      <c r="G60" s="24">
        <v>724</v>
      </c>
      <c r="H60" s="24">
        <f>C60+אפריל!H60</f>
        <v>1184</v>
      </c>
      <c r="I60" s="24">
        <f>D60+אפריל!I60</f>
        <v>1244</v>
      </c>
      <c r="J60" s="4">
        <f t="shared" si="2"/>
        <v>-0.38851351351351349</v>
      </c>
      <c r="K60" s="4">
        <f t="shared" si="3"/>
        <v>-0.41800643086816724</v>
      </c>
    </row>
    <row r="61" spans="1:11" x14ac:dyDescent="0.2">
      <c r="A61" s="6"/>
      <c r="B61" s="24"/>
      <c r="C61" s="24"/>
      <c r="D61" s="24"/>
      <c r="E61" s="25"/>
      <c r="F61" s="25"/>
      <c r="G61" s="24"/>
      <c r="H61" s="24"/>
      <c r="I61" s="24"/>
      <c r="J61" s="4"/>
      <c r="K61" s="4"/>
    </row>
    <row r="62" spans="1:11" x14ac:dyDescent="0.2">
      <c r="A62" s="6" t="s">
        <v>47</v>
      </c>
      <c r="B62" s="24">
        <v>991</v>
      </c>
      <c r="C62" s="24">
        <v>456</v>
      </c>
      <c r="D62" s="24">
        <v>283</v>
      </c>
      <c r="E62" s="25">
        <f t="shared" si="0"/>
        <v>1.1732456140350878</v>
      </c>
      <c r="F62" s="5" t="s">
        <v>128</v>
      </c>
      <c r="G62" s="24">
        <v>3952</v>
      </c>
      <c r="H62" s="24">
        <f>C62+אפריל!H62</f>
        <v>1932</v>
      </c>
      <c r="I62" s="24">
        <f>D62+אפריל!I62</f>
        <v>2265</v>
      </c>
      <c r="J62" s="4">
        <f t="shared" si="2"/>
        <v>1.0455486542443064</v>
      </c>
      <c r="K62" s="4">
        <f t="shared" si="3"/>
        <v>0.74481236203090506</v>
      </c>
    </row>
    <row r="63" spans="1:11" x14ac:dyDescent="0.2">
      <c r="A63" s="6" t="s">
        <v>48</v>
      </c>
      <c r="B63" s="24">
        <v>289</v>
      </c>
      <c r="C63" s="24">
        <v>199</v>
      </c>
      <c r="D63" s="24">
        <v>166</v>
      </c>
      <c r="E63" s="25">
        <f t="shared" si="0"/>
        <v>0.45226130653266328</v>
      </c>
      <c r="F63" s="25">
        <f t="shared" si="1"/>
        <v>0.74096385542168686</v>
      </c>
      <c r="G63" s="24">
        <v>2180</v>
      </c>
      <c r="H63" s="24">
        <f>C63+אפריל!H63</f>
        <v>995</v>
      </c>
      <c r="I63" s="24">
        <f>D63+אפריל!I63</f>
        <v>1453</v>
      </c>
      <c r="J63" s="4">
        <f t="shared" si="2"/>
        <v>1.1909547738693469</v>
      </c>
      <c r="K63" s="4">
        <f t="shared" si="3"/>
        <v>0.50034411562284919</v>
      </c>
    </row>
    <row r="64" spans="1:11" x14ac:dyDescent="0.2">
      <c r="A64" s="6" t="s">
        <v>45</v>
      </c>
      <c r="B64" s="24">
        <v>1320</v>
      </c>
      <c r="C64" s="24">
        <v>451</v>
      </c>
      <c r="D64" s="24">
        <v>560</v>
      </c>
      <c r="E64" s="5" t="s">
        <v>125</v>
      </c>
      <c r="F64" s="25">
        <f t="shared" si="1"/>
        <v>1.3571428571428572</v>
      </c>
      <c r="G64" s="24">
        <v>5650</v>
      </c>
      <c r="H64" s="24">
        <f>C64+אפריל!H64</f>
        <v>2084</v>
      </c>
      <c r="I64" s="24">
        <f>D64+אפריל!I64</f>
        <v>2442</v>
      </c>
      <c r="J64" s="5" t="s">
        <v>127</v>
      </c>
      <c r="K64" s="4">
        <f t="shared" si="3"/>
        <v>1.3136773136773137</v>
      </c>
    </row>
    <row r="65" spans="1:11" x14ac:dyDescent="0.2">
      <c r="A65" s="6" t="s">
        <v>50</v>
      </c>
      <c r="B65" s="24">
        <v>557</v>
      </c>
      <c r="C65" s="24">
        <v>418</v>
      </c>
      <c r="D65" s="24">
        <v>519</v>
      </c>
      <c r="E65" s="25">
        <f t="shared" si="0"/>
        <v>0.33253588516746402</v>
      </c>
      <c r="F65" s="25">
        <f t="shared" si="1"/>
        <v>7.3217726396917149E-2</v>
      </c>
      <c r="G65" s="24">
        <v>2428</v>
      </c>
      <c r="H65" s="24">
        <f>C65+אפריל!H65</f>
        <v>1924</v>
      </c>
      <c r="I65" s="24">
        <f>D65+אפריל!I65</f>
        <v>2522</v>
      </c>
      <c r="J65" s="4">
        <f t="shared" si="2"/>
        <v>0.26195426195426186</v>
      </c>
      <c r="K65" s="4">
        <f t="shared" si="3"/>
        <v>-3.7272006344171271E-2</v>
      </c>
    </row>
    <row r="66" spans="1:11" x14ac:dyDescent="0.2">
      <c r="A66" s="6"/>
      <c r="B66" s="24"/>
      <c r="C66" s="24"/>
      <c r="D66" s="24"/>
      <c r="E66" s="25"/>
      <c r="F66" s="25"/>
      <c r="G66" s="24"/>
      <c r="H66" s="24"/>
      <c r="I66" s="24"/>
      <c r="J66" s="4"/>
      <c r="K66" s="4"/>
    </row>
    <row r="67" spans="1:11" x14ac:dyDescent="0.2">
      <c r="A67" s="6" t="s">
        <v>51</v>
      </c>
      <c r="B67" s="24">
        <v>6474</v>
      </c>
      <c r="C67" s="24">
        <v>4565</v>
      </c>
      <c r="D67" s="24">
        <v>4365</v>
      </c>
      <c r="E67" s="25">
        <f t="shared" si="0"/>
        <v>0.41818181818181821</v>
      </c>
      <c r="F67" s="25">
        <f t="shared" si="1"/>
        <v>0.48316151202749147</v>
      </c>
      <c r="G67" s="24">
        <v>36770</v>
      </c>
      <c r="H67" s="24">
        <f>C67+אפריל!H67</f>
        <v>33381</v>
      </c>
      <c r="I67" s="24">
        <f>D67+אפריל!I67</f>
        <v>32023</v>
      </c>
      <c r="J67" s="4">
        <f t="shared" si="2"/>
        <v>0.10152481950810333</v>
      </c>
      <c r="K67" s="4">
        <f t="shared" si="3"/>
        <v>0.14823720450925904</v>
      </c>
    </row>
    <row r="68" spans="1:11" x14ac:dyDescent="0.2">
      <c r="A68" s="6" t="s">
        <v>52</v>
      </c>
      <c r="B68" s="24">
        <v>2319</v>
      </c>
      <c r="C68" s="24">
        <v>1126</v>
      </c>
      <c r="D68" s="24">
        <v>711</v>
      </c>
      <c r="E68" s="25">
        <f t="shared" si="0"/>
        <v>1.0595026642984013</v>
      </c>
      <c r="F68" s="5" t="s">
        <v>128</v>
      </c>
      <c r="G68" s="24">
        <v>8061.9999999999991</v>
      </c>
      <c r="H68" s="24">
        <f>C68+אפריל!H68</f>
        <v>5597</v>
      </c>
      <c r="I68" s="24">
        <f>D68+אפריל!I68</f>
        <v>3598</v>
      </c>
      <c r="J68" s="4">
        <f t="shared" si="2"/>
        <v>0.44041450777202051</v>
      </c>
      <c r="K68" s="4">
        <f t="shared" si="3"/>
        <v>1.2406892718176761</v>
      </c>
    </row>
    <row r="69" spans="1:11" x14ac:dyDescent="0.2">
      <c r="A69" s="6" t="s">
        <v>53</v>
      </c>
      <c r="B69" s="24">
        <v>288</v>
      </c>
      <c r="C69" s="24">
        <v>270</v>
      </c>
      <c r="D69" s="24">
        <v>257</v>
      </c>
      <c r="E69" s="25">
        <f t="shared" si="0"/>
        <v>6.6666666666666652E-2</v>
      </c>
      <c r="F69" s="25">
        <f t="shared" si="1"/>
        <v>0.12062256809338523</v>
      </c>
      <c r="G69" s="24">
        <v>2425</v>
      </c>
      <c r="H69" s="24" t="e">
        <f>C69+אפריל!H69</f>
        <v>#REF!</v>
      </c>
      <c r="I69" s="24">
        <f>D69+אפריל!I69</f>
        <v>2325</v>
      </c>
      <c r="J69" s="4" t="e">
        <f t="shared" si="2"/>
        <v>#REF!</v>
      </c>
      <c r="K69" s="4">
        <f t="shared" si="3"/>
        <v>4.3010752688172005E-2</v>
      </c>
    </row>
    <row r="70" spans="1:11" x14ac:dyDescent="0.2">
      <c r="A70" s="6" t="s">
        <v>105</v>
      </c>
      <c r="B70" s="24">
        <v>157</v>
      </c>
      <c r="C70" s="24">
        <v>99</v>
      </c>
      <c r="D70" s="24">
        <v>92</v>
      </c>
      <c r="E70" s="25">
        <f t="shared" ref="E70:E96" si="4">B70/C70-1</f>
        <v>0.58585858585858586</v>
      </c>
      <c r="F70" s="25">
        <f t="shared" ref="F70:F96" si="5">B70/D70-1</f>
        <v>0.70652173913043481</v>
      </c>
      <c r="G70" s="24">
        <v>1416</v>
      </c>
      <c r="H70" s="24" t="e">
        <f>C70+אפריל!H70</f>
        <v>#REF!</v>
      </c>
      <c r="I70" s="24">
        <f>D70+אפריל!I70</f>
        <v>1310</v>
      </c>
      <c r="J70" s="4" t="e">
        <f t="shared" ref="J70:J96" si="6">G70/H70-1</f>
        <v>#REF!</v>
      </c>
      <c r="K70" s="4">
        <f t="shared" ref="K70:K96" si="7">G70/I70-1</f>
        <v>8.0916030534351036E-2</v>
      </c>
    </row>
    <row r="71" spans="1:11" x14ac:dyDescent="0.2">
      <c r="A71" s="70" t="s">
        <v>102</v>
      </c>
      <c r="B71" s="24">
        <v>426</v>
      </c>
      <c r="C71" s="24">
        <v>404</v>
      </c>
      <c r="D71" s="24">
        <v>274</v>
      </c>
      <c r="E71" s="25">
        <f t="shared" si="4"/>
        <v>5.4455445544554504E-2</v>
      </c>
      <c r="F71" s="25">
        <f t="shared" si="5"/>
        <v>0.55474452554744524</v>
      </c>
      <c r="G71" s="24">
        <v>2415</v>
      </c>
      <c r="H71" s="24" t="e">
        <f>C71+אפריל!H71</f>
        <v>#REF!</v>
      </c>
      <c r="I71" s="24">
        <f>D71+אפריל!I71</f>
        <v>1737</v>
      </c>
      <c r="J71" s="4" t="e">
        <f t="shared" si="6"/>
        <v>#REF!</v>
      </c>
      <c r="K71" s="4">
        <f t="shared" si="7"/>
        <v>0.39032815198618298</v>
      </c>
    </row>
    <row r="72" spans="1:11" x14ac:dyDescent="0.2">
      <c r="A72" s="6" t="s">
        <v>54</v>
      </c>
      <c r="B72" s="24">
        <v>6028</v>
      </c>
      <c r="C72" s="24">
        <v>4576</v>
      </c>
      <c r="D72" s="24">
        <v>4827</v>
      </c>
      <c r="E72" s="25">
        <f t="shared" si="4"/>
        <v>0.31730769230769229</v>
      </c>
      <c r="F72" s="25">
        <f t="shared" si="5"/>
        <v>0.24880878392376227</v>
      </c>
      <c r="G72" s="24">
        <v>23317</v>
      </c>
      <c r="H72" s="24">
        <f>C72+אפריל!H72</f>
        <v>14779</v>
      </c>
      <c r="I72" s="24">
        <f>D72+אפריל!I72</f>
        <v>20065</v>
      </c>
      <c r="J72" s="4">
        <f t="shared" si="6"/>
        <v>0.5777116178361188</v>
      </c>
      <c r="K72" s="4">
        <f t="shared" si="7"/>
        <v>0.16207326189882876</v>
      </c>
    </row>
    <row r="73" spans="1:11" x14ac:dyDescent="0.2">
      <c r="A73" s="6" t="s">
        <v>55</v>
      </c>
      <c r="B73" s="24">
        <v>1361</v>
      </c>
      <c r="C73" s="24">
        <v>591</v>
      </c>
      <c r="D73" s="24">
        <v>668</v>
      </c>
      <c r="E73" s="25">
        <f t="shared" si="4"/>
        <v>1.302876480541455</v>
      </c>
      <c r="F73" s="25">
        <f t="shared" si="5"/>
        <v>1.0374251497005988</v>
      </c>
      <c r="G73" s="24">
        <v>3928</v>
      </c>
      <c r="H73" s="24">
        <f>C73+אפריל!H73</f>
        <v>2506</v>
      </c>
      <c r="I73" s="24">
        <f>D73+אפריל!I73</f>
        <v>3607</v>
      </c>
      <c r="J73" s="4">
        <f t="shared" si="6"/>
        <v>0.56743814844373497</v>
      </c>
      <c r="K73" s="4">
        <f t="shared" si="7"/>
        <v>8.8993623509842079E-2</v>
      </c>
    </row>
    <row r="74" spans="1:11" x14ac:dyDescent="0.2">
      <c r="A74" s="6" t="s">
        <v>56</v>
      </c>
      <c r="B74" s="24">
        <v>2808</v>
      </c>
      <c r="C74" s="24">
        <v>1319</v>
      </c>
      <c r="D74" s="24">
        <v>1562</v>
      </c>
      <c r="E74" s="25">
        <f t="shared" si="4"/>
        <v>1.1288855193328278</v>
      </c>
      <c r="F74" s="25">
        <f t="shared" si="5"/>
        <v>0.7976952624839948</v>
      </c>
      <c r="G74" s="24">
        <v>9122</v>
      </c>
      <c r="H74" s="24">
        <f>C74+אפריל!H74</f>
        <v>6631</v>
      </c>
      <c r="I74" s="24">
        <f>D74+אפריל!I74</f>
        <v>6705</v>
      </c>
      <c r="J74" s="4">
        <f t="shared" si="6"/>
        <v>0.37565977982204801</v>
      </c>
      <c r="K74" s="4">
        <f t="shared" si="7"/>
        <v>0.36047725577926926</v>
      </c>
    </row>
    <row r="75" spans="1:11" x14ac:dyDescent="0.2">
      <c r="A75" s="6" t="s">
        <v>57</v>
      </c>
      <c r="B75" s="24">
        <v>2388</v>
      </c>
      <c r="C75" s="24">
        <v>870</v>
      </c>
      <c r="D75" s="24">
        <v>1416</v>
      </c>
      <c r="E75" s="5" t="s">
        <v>127</v>
      </c>
      <c r="F75" s="25">
        <f t="shared" si="5"/>
        <v>0.68644067796610164</v>
      </c>
      <c r="G75" s="24">
        <v>6530</v>
      </c>
      <c r="H75" s="24">
        <f>C75+אפריל!H75</f>
        <v>4373</v>
      </c>
      <c r="I75" s="24">
        <f>D75+אפריל!I75</f>
        <v>5639</v>
      </c>
      <c r="J75" s="4">
        <f t="shared" si="6"/>
        <v>0.49325405899839936</v>
      </c>
      <c r="K75" s="4">
        <f t="shared" si="7"/>
        <v>0.15800673878347227</v>
      </c>
    </row>
    <row r="76" spans="1:11" x14ac:dyDescent="0.2">
      <c r="A76" s="6" t="s">
        <v>58</v>
      </c>
      <c r="B76" s="24">
        <v>1877</v>
      </c>
      <c r="C76" s="24">
        <v>2588</v>
      </c>
      <c r="D76" s="24">
        <v>2093</v>
      </c>
      <c r="E76" s="25">
        <f t="shared" si="4"/>
        <v>-0.27472952086553326</v>
      </c>
      <c r="F76" s="25">
        <f t="shared" si="5"/>
        <v>-0.1032011466794075</v>
      </c>
      <c r="G76" s="24">
        <v>8045.9999999999991</v>
      </c>
      <c r="H76" s="24">
        <f>C76+אפריל!H76</f>
        <v>7796</v>
      </c>
      <c r="I76" s="24">
        <f>D76+אפריל!I76</f>
        <v>8035</v>
      </c>
      <c r="J76" s="4">
        <f t="shared" si="6"/>
        <v>3.2067727039507332E-2</v>
      </c>
      <c r="K76" s="4">
        <f t="shared" si="7"/>
        <v>1.3690105787180773E-3</v>
      </c>
    </row>
    <row r="77" spans="1:11" x14ac:dyDescent="0.2">
      <c r="A77" s="6" t="s">
        <v>59</v>
      </c>
      <c r="B77" s="24">
        <v>588</v>
      </c>
      <c r="C77" s="24">
        <v>291</v>
      </c>
      <c r="D77" s="24">
        <v>428</v>
      </c>
      <c r="E77" s="25">
        <f t="shared" si="4"/>
        <v>1.0206185567010309</v>
      </c>
      <c r="F77" s="25">
        <f t="shared" si="5"/>
        <v>0.37383177570093462</v>
      </c>
      <c r="G77" s="24">
        <v>2596</v>
      </c>
      <c r="H77" s="24">
        <v>2205</v>
      </c>
      <c r="I77" s="24" t="e">
        <f>D77+אפריל!I77+342</f>
        <v>#REF!</v>
      </c>
      <c r="J77" s="4">
        <f t="shared" si="6"/>
        <v>0.17732426303854876</v>
      </c>
      <c r="K77" s="4" t="e">
        <f t="shared" si="7"/>
        <v>#REF!</v>
      </c>
    </row>
    <row r="78" spans="1:11" x14ac:dyDescent="0.2">
      <c r="A78" s="6"/>
      <c r="B78" s="24"/>
      <c r="C78" s="24"/>
      <c r="D78" s="24"/>
      <c r="E78" s="25"/>
      <c r="F78" s="25"/>
      <c r="G78" s="24"/>
      <c r="H78" s="24"/>
      <c r="I78" s="24"/>
      <c r="J78" s="4"/>
      <c r="K78" s="4"/>
    </row>
    <row r="79" spans="1:11" x14ac:dyDescent="0.2">
      <c r="A79" s="33" t="s">
        <v>60</v>
      </c>
      <c r="B79" s="24">
        <v>99378</v>
      </c>
      <c r="C79" s="24">
        <v>75910</v>
      </c>
      <c r="D79" s="24">
        <v>76796</v>
      </c>
      <c r="E79" s="25">
        <f t="shared" si="4"/>
        <v>0.30915557897510215</v>
      </c>
      <c r="F79" s="25">
        <f t="shared" si="5"/>
        <v>0.29405177352987133</v>
      </c>
      <c r="G79" s="24">
        <v>362217</v>
      </c>
      <c r="H79" s="24">
        <f>C79+אפריל!H79</f>
        <v>318722</v>
      </c>
      <c r="I79" s="24">
        <f>D79+אפריל!I79</f>
        <v>325646</v>
      </c>
      <c r="J79" s="4">
        <f t="shared" si="6"/>
        <v>0.13646688964050169</v>
      </c>
      <c r="K79" s="4">
        <f t="shared" si="7"/>
        <v>0.11230293017571236</v>
      </c>
    </row>
    <row r="80" spans="1:11" x14ac:dyDescent="0.2">
      <c r="A80" s="33" t="s">
        <v>61</v>
      </c>
      <c r="B80" s="24">
        <v>72444</v>
      </c>
      <c r="C80" s="24">
        <v>54868</v>
      </c>
      <c r="D80" s="24">
        <v>54531</v>
      </c>
      <c r="E80" s="25">
        <f t="shared" si="4"/>
        <v>0.3203324342057301</v>
      </c>
      <c r="F80" s="25">
        <f t="shared" si="5"/>
        <v>0.32849205039335416</v>
      </c>
      <c r="G80" s="24">
        <v>273938</v>
      </c>
      <c r="H80" s="24">
        <f>C80+אפריל!H80</f>
        <v>239931</v>
      </c>
      <c r="I80" s="24">
        <f>D80+אפריל!I80</f>
        <v>243705</v>
      </c>
      <c r="J80" s="4">
        <f t="shared" si="6"/>
        <v>0.141736582600831</v>
      </c>
      <c r="K80" s="4">
        <f t="shared" si="7"/>
        <v>0.12405572310785584</v>
      </c>
    </row>
    <row r="81" spans="1:11" x14ac:dyDescent="0.2">
      <c r="A81" s="33" t="s">
        <v>62</v>
      </c>
      <c r="B81" s="24">
        <v>9148</v>
      </c>
      <c r="C81" s="24">
        <v>6579</v>
      </c>
      <c r="D81" s="24">
        <v>7172</v>
      </c>
      <c r="E81" s="25">
        <f t="shared" si="4"/>
        <v>0.39048487612099114</v>
      </c>
      <c r="F81" s="25">
        <f t="shared" si="5"/>
        <v>0.27551589514779695</v>
      </c>
      <c r="G81" s="24">
        <v>29530</v>
      </c>
      <c r="H81" s="24">
        <f>C81+אפריל!H81</f>
        <v>25458</v>
      </c>
      <c r="I81" s="24">
        <f>D81+אפריל!I81</f>
        <v>27752</v>
      </c>
      <c r="J81" s="4">
        <f t="shared" si="6"/>
        <v>0.15994972110927796</v>
      </c>
      <c r="K81" s="4">
        <f t="shared" si="7"/>
        <v>6.406745459786678E-2</v>
      </c>
    </row>
    <row r="82" spans="1:11" x14ac:dyDescent="0.2">
      <c r="A82" s="6" t="s">
        <v>63</v>
      </c>
      <c r="B82" s="24">
        <v>2362</v>
      </c>
      <c r="C82" s="24">
        <v>1970</v>
      </c>
      <c r="D82" s="24">
        <v>1778</v>
      </c>
      <c r="E82" s="25">
        <f t="shared" si="4"/>
        <v>0.19898477157360417</v>
      </c>
      <c r="F82" s="25">
        <f t="shared" si="5"/>
        <v>0.3284589426321709</v>
      </c>
      <c r="G82" s="24">
        <v>7991</v>
      </c>
      <c r="H82" s="24">
        <f>C82+אפריל!H82</f>
        <v>7019</v>
      </c>
      <c r="I82" s="24">
        <f>D82+אפריל!I82</f>
        <v>7263</v>
      </c>
      <c r="J82" s="4">
        <f t="shared" si="6"/>
        <v>0.13848126513748404</v>
      </c>
      <c r="K82" s="4">
        <f t="shared" si="7"/>
        <v>0.1002340630593419</v>
      </c>
    </row>
    <row r="83" spans="1:11" x14ac:dyDescent="0.2">
      <c r="A83" s="33" t="s">
        <v>64</v>
      </c>
      <c r="B83" s="24">
        <v>15424</v>
      </c>
      <c r="C83" s="24">
        <f>810+11683</f>
        <v>12493</v>
      </c>
      <c r="D83" s="24">
        <v>13315</v>
      </c>
      <c r="E83" s="25">
        <f t="shared" si="4"/>
        <v>0.2346113823741296</v>
      </c>
      <c r="F83" s="25">
        <f t="shared" si="5"/>
        <v>0.15839279008636886</v>
      </c>
      <c r="G83" s="24">
        <v>50758</v>
      </c>
      <c r="H83" s="24">
        <f>C83+אפריל!H83</f>
        <v>46314</v>
      </c>
      <c r="I83" s="24">
        <f>D83+אפריל!I83</f>
        <v>46926</v>
      </c>
      <c r="J83" s="4">
        <f t="shared" si="6"/>
        <v>9.5953707302327551E-2</v>
      </c>
      <c r="K83" s="4">
        <f t="shared" si="7"/>
        <v>8.1660486723777792E-2</v>
      </c>
    </row>
    <row r="84" spans="1:11" x14ac:dyDescent="0.2">
      <c r="A84" s="6" t="s">
        <v>65</v>
      </c>
      <c r="B84" s="24">
        <v>295</v>
      </c>
      <c r="C84" s="24">
        <v>175</v>
      </c>
      <c r="D84" s="24">
        <v>290</v>
      </c>
      <c r="E84" s="25">
        <f t="shared" si="4"/>
        <v>0.68571428571428572</v>
      </c>
      <c r="F84" s="25">
        <f t="shared" si="5"/>
        <v>1.7241379310344751E-2</v>
      </c>
      <c r="G84" s="24">
        <v>1215</v>
      </c>
      <c r="H84" s="24">
        <f>C84+אפריל!H84</f>
        <v>958</v>
      </c>
      <c r="I84" s="24">
        <f>D84+אפריל!I84</f>
        <v>1086</v>
      </c>
      <c r="J84" s="4">
        <f t="shared" si="6"/>
        <v>0.26826722338204601</v>
      </c>
      <c r="K84" s="4">
        <f t="shared" si="7"/>
        <v>0.11878453038674031</v>
      </c>
    </row>
    <row r="85" spans="1:11" x14ac:dyDescent="0.2">
      <c r="A85" s="33" t="s">
        <v>66</v>
      </c>
      <c r="B85" s="24">
        <v>3169</v>
      </c>
      <c r="C85" s="24">
        <v>2373</v>
      </c>
      <c r="D85" s="24">
        <v>2566</v>
      </c>
      <c r="E85" s="25">
        <f t="shared" si="4"/>
        <v>0.3354403708386009</v>
      </c>
      <c r="F85" s="25">
        <f t="shared" si="5"/>
        <v>0.23499610288386585</v>
      </c>
      <c r="G85" s="24">
        <v>13147</v>
      </c>
      <c r="H85" s="24">
        <f>C85+אפריל!H85</f>
        <v>11788</v>
      </c>
      <c r="I85" s="24">
        <f>D85+אפריל!I85</f>
        <v>11355</v>
      </c>
      <c r="J85" s="4">
        <f t="shared" si="6"/>
        <v>0.11528673227010522</v>
      </c>
      <c r="K85" s="4">
        <f t="shared" si="7"/>
        <v>0.15781594011448696</v>
      </c>
    </row>
    <row r="86" spans="1:11" x14ac:dyDescent="0.2">
      <c r="A86" s="6" t="s">
        <v>67</v>
      </c>
      <c r="B86" s="24">
        <v>7474</v>
      </c>
      <c r="C86" s="24">
        <v>6006</v>
      </c>
      <c r="D86" s="24">
        <v>6728</v>
      </c>
      <c r="E86" s="25">
        <f t="shared" si="4"/>
        <v>0.24442224442224436</v>
      </c>
      <c r="F86" s="25">
        <f t="shared" si="5"/>
        <v>0.11087990487514854</v>
      </c>
      <c r="G86" s="24">
        <v>21755</v>
      </c>
      <c r="H86" s="24">
        <f>C86+אפריל!H86</f>
        <v>19773</v>
      </c>
      <c r="I86" s="24">
        <f>D86+אפריל!I86</f>
        <v>20743</v>
      </c>
      <c r="J86" s="4">
        <f t="shared" si="6"/>
        <v>0.10023769787083392</v>
      </c>
      <c r="K86" s="4">
        <f t="shared" si="7"/>
        <v>4.8787542785518001E-2</v>
      </c>
    </row>
    <row r="87" spans="1:11" x14ac:dyDescent="0.2">
      <c r="A87" s="6" t="s">
        <v>68</v>
      </c>
      <c r="B87" s="24">
        <v>797</v>
      </c>
      <c r="C87" s="24">
        <v>841</v>
      </c>
      <c r="D87" s="24">
        <v>582</v>
      </c>
      <c r="E87" s="25">
        <f t="shared" si="4"/>
        <v>-5.2318668252080869E-2</v>
      </c>
      <c r="F87" s="25">
        <f t="shared" si="5"/>
        <v>0.36941580756013748</v>
      </c>
      <c r="G87" s="24">
        <v>3006</v>
      </c>
      <c r="H87" s="24">
        <f>C87+אפריל!H87</f>
        <v>2683</v>
      </c>
      <c r="I87" s="24">
        <f>D87+אפריל!I87</f>
        <v>2664</v>
      </c>
      <c r="J87" s="4">
        <f t="shared" si="6"/>
        <v>0.12038762579202378</v>
      </c>
      <c r="K87" s="4">
        <f t="shared" si="7"/>
        <v>0.12837837837837829</v>
      </c>
    </row>
    <row r="88" spans="1:11" x14ac:dyDescent="0.2">
      <c r="A88" s="6" t="s">
        <v>69</v>
      </c>
      <c r="B88" s="24">
        <v>1090</v>
      </c>
      <c r="C88" s="24">
        <v>992</v>
      </c>
      <c r="D88" s="24">
        <v>805</v>
      </c>
      <c r="E88" s="25">
        <f t="shared" si="4"/>
        <v>9.879032258064524E-2</v>
      </c>
      <c r="F88" s="25">
        <f t="shared" si="5"/>
        <v>0.35403726708074523</v>
      </c>
      <c r="G88" s="24">
        <v>3579</v>
      </c>
      <c r="H88" s="24">
        <f>C88+אפריל!H88</f>
        <v>3460</v>
      </c>
      <c r="I88" s="24">
        <f>D88+אפריל!I88</f>
        <v>3459</v>
      </c>
      <c r="J88" s="4">
        <f t="shared" si="6"/>
        <v>3.4393063583814998E-2</v>
      </c>
      <c r="K88" s="4">
        <f t="shared" si="7"/>
        <v>3.4692107545533313E-2</v>
      </c>
    </row>
    <row r="89" spans="1:11" x14ac:dyDescent="0.2">
      <c r="A89" s="6" t="s">
        <v>70</v>
      </c>
      <c r="B89" s="24">
        <v>307</v>
      </c>
      <c r="C89" s="24">
        <v>383</v>
      </c>
      <c r="D89" s="24">
        <v>441</v>
      </c>
      <c r="E89" s="25">
        <f t="shared" si="4"/>
        <v>-0.19843342036553524</v>
      </c>
      <c r="F89" s="25">
        <f t="shared" si="5"/>
        <v>-0.30385487528344668</v>
      </c>
      <c r="G89" s="24">
        <v>1051</v>
      </c>
      <c r="H89" s="24">
        <f>C89+אפריל!H89</f>
        <v>1098</v>
      </c>
      <c r="I89" s="24">
        <f>D89+אפריל!I89</f>
        <v>1128</v>
      </c>
      <c r="J89" s="4">
        <f t="shared" si="6"/>
        <v>-4.2805100182149336E-2</v>
      </c>
      <c r="K89" s="4">
        <f t="shared" si="7"/>
        <v>-6.826241134751776E-2</v>
      </c>
    </row>
    <row r="90" spans="1:11" x14ac:dyDescent="0.2">
      <c r="A90" s="6"/>
      <c r="B90" s="24"/>
      <c r="C90" s="24"/>
      <c r="D90" s="24"/>
      <c r="E90" s="25"/>
      <c r="F90" s="25"/>
      <c r="G90" s="24"/>
      <c r="H90" s="24"/>
      <c r="I90" s="24"/>
      <c r="J90" s="4"/>
      <c r="K90" s="4"/>
    </row>
    <row r="91" spans="1:11" x14ac:dyDescent="0.2">
      <c r="A91" s="6" t="s">
        <v>71</v>
      </c>
      <c r="B91" s="24">
        <v>4506</v>
      </c>
      <c r="C91" s="24">
        <v>3444</v>
      </c>
      <c r="D91" s="24">
        <v>3416</v>
      </c>
      <c r="E91" s="25">
        <f t="shared" si="4"/>
        <v>0.30836236933797911</v>
      </c>
      <c r="F91" s="25">
        <f t="shared" si="5"/>
        <v>0.31908665105386413</v>
      </c>
      <c r="G91" s="24">
        <v>15109</v>
      </c>
      <c r="H91" s="24">
        <f>C91+אפריל!H91</f>
        <v>13371</v>
      </c>
      <c r="I91" s="24">
        <f>D91+אפריל!I91</f>
        <v>13074</v>
      </c>
      <c r="J91" s="4">
        <f t="shared" si="6"/>
        <v>0.1299827985939721</v>
      </c>
      <c r="K91" s="4">
        <f t="shared" si="7"/>
        <v>0.15565243995716682</v>
      </c>
    </row>
    <row r="92" spans="1:11" x14ac:dyDescent="0.2">
      <c r="A92" s="6" t="s">
        <v>72</v>
      </c>
      <c r="B92" s="24">
        <v>3878</v>
      </c>
      <c r="C92" s="24">
        <v>2973</v>
      </c>
      <c r="D92" s="24">
        <v>2795</v>
      </c>
      <c r="E92" s="25">
        <f t="shared" si="4"/>
        <v>0.30440632357887654</v>
      </c>
      <c r="F92" s="25">
        <f t="shared" si="5"/>
        <v>0.38747763864042928</v>
      </c>
      <c r="G92" s="24">
        <v>12959</v>
      </c>
      <c r="H92" s="24">
        <f>C92+אפריל!H92</f>
        <v>11618</v>
      </c>
      <c r="I92" s="24">
        <f>D92+אפריל!I92</f>
        <v>11391</v>
      </c>
      <c r="J92" s="4">
        <f t="shared" si="6"/>
        <v>0.11542434153899128</v>
      </c>
      <c r="K92" s="4">
        <f t="shared" si="7"/>
        <v>0.13765253270125544</v>
      </c>
    </row>
    <row r="93" spans="1:11" x14ac:dyDescent="0.2">
      <c r="A93" s="6" t="s">
        <v>73</v>
      </c>
      <c r="B93" s="24">
        <v>424</v>
      </c>
      <c r="C93" s="24">
        <v>318</v>
      </c>
      <c r="D93" s="24">
        <v>475</v>
      </c>
      <c r="E93" s="25">
        <f t="shared" si="4"/>
        <v>0.33333333333333326</v>
      </c>
      <c r="F93" s="25">
        <f t="shared" si="5"/>
        <v>-0.10736842105263156</v>
      </c>
      <c r="G93" s="24">
        <v>1636</v>
      </c>
      <c r="H93" s="24">
        <f>C93+אפריל!H93</f>
        <v>1362</v>
      </c>
      <c r="I93" s="24">
        <f>D93+אפריל!I93</f>
        <v>1460</v>
      </c>
      <c r="J93" s="4">
        <f t="shared" si="6"/>
        <v>0.2011747430249633</v>
      </c>
      <c r="K93" s="4">
        <f t="shared" si="7"/>
        <v>0.1205479452054794</v>
      </c>
    </row>
    <row r="94" spans="1:11" x14ac:dyDescent="0.2">
      <c r="A94" s="6" t="s">
        <v>17</v>
      </c>
      <c r="B94" s="24">
        <v>204</v>
      </c>
      <c r="C94" s="24">
        <v>153</v>
      </c>
      <c r="D94" s="24">
        <v>146</v>
      </c>
      <c r="E94" s="25">
        <f t="shared" si="4"/>
        <v>0.33333333333333326</v>
      </c>
      <c r="F94" s="25">
        <f t="shared" si="5"/>
        <v>0.39726027397260277</v>
      </c>
      <c r="G94" s="24">
        <v>514</v>
      </c>
      <c r="H94" s="24">
        <f>C94+אפריל!H94</f>
        <v>391</v>
      </c>
      <c r="I94" s="24">
        <f>D94+אפריל!I94</f>
        <v>223</v>
      </c>
      <c r="J94" s="4">
        <f t="shared" si="6"/>
        <v>0.31457800511508949</v>
      </c>
      <c r="K94" s="4">
        <f t="shared" si="7"/>
        <v>1.304932735426009</v>
      </c>
    </row>
    <row r="95" spans="1:11" x14ac:dyDescent="0.2">
      <c r="A95" s="6"/>
      <c r="B95" s="24"/>
      <c r="C95" s="24"/>
      <c r="D95" s="24"/>
      <c r="E95" s="25"/>
      <c r="F95" s="25"/>
      <c r="G95" s="24"/>
      <c r="H95" s="24"/>
      <c r="I95" s="24"/>
      <c r="J95" s="4"/>
      <c r="K95" s="4"/>
    </row>
    <row r="96" spans="1:11" x14ac:dyDescent="0.2">
      <c r="A96" s="6" t="s">
        <v>74</v>
      </c>
      <c r="B96" s="24">
        <v>773</v>
      </c>
      <c r="C96" s="24">
        <v>1434</v>
      </c>
      <c r="D96" s="24">
        <v>1378</v>
      </c>
      <c r="E96" s="25">
        <f t="shared" si="4"/>
        <v>-0.46094839609483962</v>
      </c>
      <c r="F96" s="25">
        <f t="shared" si="5"/>
        <v>-0.43904208998548622</v>
      </c>
      <c r="G96" s="24">
        <v>5018</v>
      </c>
      <c r="H96" s="24">
        <f>C96+אפריל!H96</f>
        <v>5493</v>
      </c>
      <c r="I96" s="24">
        <f>D96+אפריל!I96</f>
        <v>5765</v>
      </c>
      <c r="J96" s="4">
        <f t="shared" si="6"/>
        <v>-8.6473693792099016E-2</v>
      </c>
      <c r="K96" s="4">
        <f t="shared" si="7"/>
        <v>-0.12957502168256718</v>
      </c>
    </row>
  </sheetData>
  <mergeCells count="4">
    <mergeCell ref="E3:F3"/>
    <mergeCell ref="J3:K3"/>
    <mergeCell ref="B3:D3"/>
    <mergeCell ref="G3:I3"/>
  </mergeCells>
  <pageMargins left="0.55118110236220474" right="0.74803149606299213" top="0.74803149606299213" bottom="0.19685039370078741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6"/>
  <sheetViews>
    <sheetView workbookViewId="0">
      <pane xSplit="1" ySplit="4" topLeftCell="B50" activePane="bottomRight" state="frozen"/>
      <selection pane="topRight" activeCell="B1" sqref="B1"/>
      <selection pane="bottomLeft" activeCell="A5" sqref="A5"/>
      <selection pane="bottomRight" activeCell="M14" sqref="M14"/>
    </sheetView>
  </sheetViews>
  <sheetFormatPr defaultRowHeight="14.25" x14ac:dyDescent="0.2"/>
  <cols>
    <col min="1" max="1" width="17.125" style="1" customWidth="1"/>
    <col min="2" max="2" width="9.875" style="1" customWidth="1"/>
    <col min="3" max="3" width="9.25" style="1" customWidth="1"/>
    <col min="4" max="4" width="8.75" style="1" customWidth="1"/>
    <col min="5" max="5" width="8.125" customWidth="1"/>
    <col min="6" max="6" width="8.25" customWidth="1"/>
    <col min="7" max="7" width="9.125" customWidth="1"/>
    <col min="8" max="8" width="10" customWidth="1"/>
    <col min="9" max="9" width="9.875" customWidth="1"/>
    <col min="10" max="10" width="7.75" customWidth="1"/>
    <col min="11" max="11" width="8.375" customWidth="1"/>
  </cols>
  <sheetData>
    <row r="1" spans="1:11" x14ac:dyDescent="0.2">
      <c r="A1" s="1" t="s">
        <v>110</v>
      </c>
    </row>
    <row r="3" spans="1:11" s="9" customFormat="1" ht="14.25" customHeight="1" x14ac:dyDescent="0.2">
      <c r="A3" s="8"/>
      <c r="B3" s="246" t="s">
        <v>83</v>
      </c>
      <c r="C3" s="249"/>
      <c r="D3" s="249"/>
      <c r="E3" s="248" t="s">
        <v>76</v>
      </c>
      <c r="F3" s="248"/>
      <c r="G3" s="246" t="s">
        <v>100</v>
      </c>
      <c r="H3" s="249"/>
      <c r="I3" s="249"/>
      <c r="J3" s="248" t="s">
        <v>76</v>
      </c>
      <c r="K3" s="248"/>
    </row>
    <row r="4" spans="1:11" s="9" customFormat="1" ht="12.75" x14ac:dyDescent="0.2">
      <c r="A4" s="8"/>
      <c r="B4" s="85">
        <v>2014</v>
      </c>
      <c r="C4" s="71">
        <v>2013</v>
      </c>
      <c r="D4" s="71">
        <v>2012</v>
      </c>
      <c r="E4" s="71" t="s">
        <v>120</v>
      </c>
      <c r="F4" s="71" t="s">
        <v>121</v>
      </c>
      <c r="G4" s="85">
        <v>2014</v>
      </c>
      <c r="H4" s="71">
        <v>2013</v>
      </c>
      <c r="I4" s="71">
        <v>2012</v>
      </c>
      <c r="J4" s="71" t="s">
        <v>120</v>
      </c>
      <c r="K4" s="71" t="s">
        <v>121</v>
      </c>
    </row>
    <row r="5" spans="1:11" ht="14.25" customHeight="1" x14ac:dyDescent="0.2">
      <c r="A5" s="2" t="s">
        <v>0</v>
      </c>
      <c r="B5" s="28">
        <v>297217</v>
      </c>
      <c r="C5" s="28">
        <v>241410</v>
      </c>
      <c r="D5" s="28">
        <f>D6+D27+D35+D79+D91+D96</f>
        <v>241868</v>
      </c>
      <c r="E5" s="25">
        <f>B5/C5-1</f>
        <v>0.23117103682531792</v>
      </c>
      <c r="F5" s="4">
        <f>B5/D5-1</f>
        <v>0.22883969768634138</v>
      </c>
      <c r="G5" s="28">
        <v>1690376</v>
      </c>
      <c r="H5" s="28">
        <v>1427305</v>
      </c>
      <c r="I5" s="28">
        <f>D5+מאי!I5</f>
        <v>1444362</v>
      </c>
      <c r="J5" s="25">
        <f>G5/H5-1</f>
        <v>0.18431309355743863</v>
      </c>
      <c r="K5" s="4">
        <f>G5/I5-1</f>
        <v>0.17032710636253245</v>
      </c>
    </row>
    <row r="6" spans="1:11" ht="14.25" customHeight="1" x14ac:dyDescent="0.2">
      <c r="A6" s="2" t="s">
        <v>1</v>
      </c>
      <c r="B6" s="28">
        <v>22698</v>
      </c>
      <c r="C6" s="28">
        <v>20395</v>
      </c>
      <c r="D6" s="28">
        <f>+D8+D21</f>
        <v>19343</v>
      </c>
      <c r="E6" s="25">
        <f t="shared" ref="E6:E69" si="0">B6/C6-1</f>
        <v>0.11291983329247368</v>
      </c>
      <c r="F6" s="4">
        <f t="shared" ref="F6:F69" si="1">B6/D6-1</f>
        <v>0.17344775887918118</v>
      </c>
      <c r="G6" s="28">
        <v>140715</v>
      </c>
      <c r="H6" s="28">
        <v>127386</v>
      </c>
      <c r="I6" s="28" t="e">
        <f>D6+מאי!I6</f>
        <v>#REF!</v>
      </c>
      <c r="J6" s="25">
        <f t="shared" ref="J6:J69" si="2">G6/H6-1</f>
        <v>0.10463473223117137</v>
      </c>
      <c r="K6" s="4" t="e">
        <f t="shared" ref="K6:K69" si="3">G6/I6-1</f>
        <v>#REF!</v>
      </c>
    </row>
    <row r="7" spans="1:11" ht="14.25" customHeight="1" x14ac:dyDescent="0.2">
      <c r="A7" s="2"/>
      <c r="B7" s="28"/>
      <c r="C7" s="28"/>
      <c r="D7" s="28"/>
      <c r="E7" s="25"/>
      <c r="F7" s="4"/>
      <c r="G7" s="28"/>
      <c r="H7" s="28"/>
      <c r="I7" s="28"/>
      <c r="J7" s="25"/>
      <c r="K7" s="4"/>
    </row>
    <row r="8" spans="1:11" ht="14.25" customHeight="1" x14ac:dyDescent="0.2">
      <c r="A8" s="2" t="s">
        <v>2</v>
      </c>
      <c r="B8" s="28">
        <v>15269</v>
      </c>
      <c r="C8" s="28">
        <v>12886</v>
      </c>
      <c r="D8" s="28">
        <f>SUM(D9:D19)</f>
        <v>12271</v>
      </c>
      <c r="E8" s="25">
        <f t="shared" si="0"/>
        <v>0.18492938072326548</v>
      </c>
      <c r="F8" s="4">
        <f t="shared" si="1"/>
        <v>0.24431586667753247</v>
      </c>
      <c r="G8" s="28">
        <v>106077</v>
      </c>
      <c r="H8" s="28">
        <v>96478</v>
      </c>
      <c r="I8" s="28" t="e">
        <f>D8+מאי!I8</f>
        <v>#REF!</v>
      </c>
      <c r="J8" s="25">
        <f t="shared" si="2"/>
        <v>9.9494185202844143E-2</v>
      </c>
      <c r="K8" s="4" t="e">
        <f t="shared" si="3"/>
        <v>#REF!</v>
      </c>
    </row>
    <row r="9" spans="1:11" ht="14.25" customHeight="1" x14ac:dyDescent="0.2">
      <c r="A9" s="2" t="s">
        <v>3</v>
      </c>
      <c r="B9" s="28">
        <v>2419</v>
      </c>
      <c r="C9" s="28">
        <v>2371</v>
      </c>
      <c r="D9" s="28">
        <v>2583</v>
      </c>
      <c r="E9" s="25">
        <f t="shared" si="0"/>
        <v>2.0244622522142652E-2</v>
      </c>
      <c r="F9" s="4">
        <f t="shared" si="1"/>
        <v>-6.3492063492063489E-2</v>
      </c>
      <c r="G9" s="28">
        <v>21920</v>
      </c>
      <c r="H9" s="28">
        <v>23855</v>
      </c>
      <c r="I9" s="28">
        <f>D9+מאי!I9</f>
        <v>25750</v>
      </c>
      <c r="J9" s="25">
        <f t="shared" si="2"/>
        <v>-8.1115070215887708E-2</v>
      </c>
      <c r="K9" s="4">
        <f t="shared" si="3"/>
        <v>-0.14873786407766987</v>
      </c>
    </row>
    <row r="10" spans="1:11" ht="14.25" customHeight="1" x14ac:dyDescent="0.2">
      <c r="A10" s="2" t="s">
        <v>4</v>
      </c>
      <c r="B10" s="28">
        <v>696</v>
      </c>
      <c r="C10" s="28">
        <v>295</v>
      </c>
      <c r="D10" s="28">
        <v>260</v>
      </c>
      <c r="E10" s="25">
        <f t="shared" si="0"/>
        <v>1.3593220338983052</v>
      </c>
      <c r="F10" s="5" t="s">
        <v>127</v>
      </c>
      <c r="G10" s="28">
        <v>5517</v>
      </c>
      <c r="H10" s="28">
        <v>4449</v>
      </c>
      <c r="I10" s="28">
        <f>D10+מאי!I10</f>
        <v>3255</v>
      </c>
      <c r="J10" s="25">
        <f t="shared" si="2"/>
        <v>0.24005394470667563</v>
      </c>
      <c r="K10" s="4">
        <f t="shared" si="3"/>
        <v>0.69493087557603683</v>
      </c>
    </row>
    <row r="11" spans="1:11" ht="14.25" customHeight="1" x14ac:dyDescent="0.2">
      <c r="A11" s="2" t="s">
        <v>5</v>
      </c>
      <c r="B11" s="28">
        <v>2378</v>
      </c>
      <c r="C11" s="28">
        <v>2279</v>
      </c>
      <c r="D11" s="28">
        <v>2111</v>
      </c>
      <c r="E11" s="25">
        <f t="shared" si="0"/>
        <v>4.3440105309346277E-2</v>
      </c>
      <c r="F11" s="4">
        <f t="shared" si="1"/>
        <v>0.12648034107058259</v>
      </c>
      <c r="G11" s="28">
        <v>16776</v>
      </c>
      <c r="H11" s="28">
        <v>15660</v>
      </c>
      <c r="I11" s="28">
        <f>D11+מאי!I11</f>
        <v>14438</v>
      </c>
      <c r="J11" s="25">
        <f t="shared" si="2"/>
        <v>7.1264367816092022E-2</v>
      </c>
      <c r="K11" s="4">
        <f t="shared" si="3"/>
        <v>0.16193378584291462</v>
      </c>
    </row>
    <row r="12" spans="1:11" ht="14.25" customHeight="1" x14ac:dyDescent="0.2">
      <c r="A12" s="2" t="s">
        <v>112</v>
      </c>
      <c r="B12" s="28">
        <v>610</v>
      </c>
      <c r="C12" s="28">
        <v>343</v>
      </c>
      <c r="D12" s="28">
        <v>262</v>
      </c>
      <c r="E12" s="25">
        <f t="shared" si="0"/>
        <v>0.77842565597667646</v>
      </c>
      <c r="F12" s="4">
        <f t="shared" si="1"/>
        <v>1.3282442748091605</v>
      </c>
      <c r="G12" s="28">
        <v>3034</v>
      </c>
      <c r="H12" s="28">
        <v>2125</v>
      </c>
      <c r="I12" s="28">
        <f>D12+מאי!I12</f>
        <v>2059</v>
      </c>
      <c r="J12" s="25">
        <f t="shared" si="2"/>
        <v>0.42776470588235305</v>
      </c>
      <c r="K12" s="4">
        <f t="shared" si="3"/>
        <v>0.47353084021369596</v>
      </c>
    </row>
    <row r="13" spans="1:11" ht="14.25" customHeight="1" x14ac:dyDescent="0.2">
      <c r="A13" s="2" t="s">
        <v>6</v>
      </c>
      <c r="B13" s="28">
        <v>3657</v>
      </c>
      <c r="C13" s="28">
        <v>2068</v>
      </c>
      <c r="D13" s="28">
        <f>1572-D12</f>
        <v>1310</v>
      </c>
      <c r="E13" s="25">
        <f t="shared" si="0"/>
        <v>0.76837524177949712</v>
      </c>
      <c r="F13" s="5" t="s">
        <v>125</v>
      </c>
      <c r="G13" s="28">
        <v>17471</v>
      </c>
      <c r="H13" s="28">
        <v>12175</v>
      </c>
      <c r="I13" s="28">
        <f>D13+מאי!I13</f>
        <v>9276</v>
      </c>
      <c r="J13" s="25">
        <f t="shared" si="2"/>
        <v>0.43498973305954824</v>
      </c>
      <c r="K13" s="4">
        <f t="shared" si="3"/>
        <v>0.88346269943941347</v>
      </c>
    </row>
    <row r="14" spans="1:11" ht="14.25" customHeight="1" x14ac:dyDescent="0.2">
      <c r="A14" s="2" t="s">
        <v>7</v>
      </c>
      <c r="B14" s="28">
        <v>1034</v>
      </c>
      <c r="C14" s="28">
        <v>877</v>
      </c>
      <c r="D14" s="28">
        <v>1042</v>
      </c>
      <c r="E14" s="25">
        <f t="shared" si="0"/>
        <v>0.17901938426453823</v>
      </c>
      <c r="F14" s="4">
        <f t="shared" si="1"/>
        <v>-7.6775431861804133E-3</v>
      </c>
      <c r="G14" s="28">
        <v>7969</v>
      </c>
      <c r="H14" s="28">
        <v>6230</v>
      </c>
      <c r="I14" s="28">
        <f>D14+מאי!I14</f>
        <v>8656</v>
      </c>
      <c r="J14" s="25">
        <f t="shared" si="2"/>
        <v>0.27913322632423765</v>
      </c>
      <c r="K14" s="4">
        <f t="shared" si="3"/>
        <v>-7.9366913123844696E-2</v>
      </c>
    </row>
    <row r="15" spans="1:11" ht="14.25" customHeight="1" x14ac:dyDescent="0.2">
      <c r="A15" s="2" t="s">
        <v>8</v>
      </c>
      <c r="B15" s="28">
        <v>620</v>
      </c>
      <c r="C15" s="28">
        <v>345</v>
      </c>
      <c r="D15" s="28">
        <v>478</v>
      </c>
      <c r="E15" s="25">
        <f t="shared" si="0"/>
        <v>0.79710144927536231</v>
      </c>
      <c r="F15" s="4">
        <f t="shared" si="1"/>
        <v>0.29707112970711291</v>
      </c>
      <c r="G15" s="28">
        <v>3879</v>
      </c>
      <c r="H15" s="28">
        <v>2940</v>
      </c>
      <c r="I15" s="28">
        <f>D15+מאי!I15</f>
        <v>2650</v>
      </c>
      <c r="J15" s="25">
        <f t="shared" si="2"/>
        <v>0.31938775510204076</v>
      </c>
      <c r="K15" s="4">
        <f t="shared" si="3"/>
        <v>0.46377358490566034</v>
      </c>
    </row>
    <row r="16" spans="1:11" ht="14.25" customHeight="1" x14ac:dyDescent="0.2">
      <c r="A16" s="2" t="s">
        <v>9</v>
      </c>
      <c r="B16" s="28">
        <v>1532</v>
      </c>
      <c r="C16" s="28">
        <v>1842</v>
      </c>
      <c r="D16" s="28">
        <v>2102</v>
      </c>
      <c r="E16" s="25">
        <f t="shared" si="0"/>
        <v>-0.16829533116178064</v>
      </c>
      <c r="F16" s="4">
        <f t="shared" si="1"/>
        <v>-0.27117031398667935</v>
      </c>
      <c r="G16" s="28">
        <v>16456</v>
      </c>
      <c r="H16" s="28">
        <v>16550</v>
      </c>
      <c r="I16" s="28">
        <f>D16+מאי!I16</f>
        <v>18263</v>
      </c>
      <c r="J16" s="25">
        <f t="shared" si="2"/>
        <v>-5.6797583081571457E-3</v>
      </c>
      <c r="K16" s="4">
        <f t="shared" si="3"/>
        <v>-9.8943218529266797E-2</v>
      </c>
    </row>
    <row r="17" spans="1:11" ht="14.25" customHeight="1" x14ac:dyDescent="0.2">
      <c r="A17" s="2" t="s">
        <v>10</v>
      </c>
      <c r="B17" s="28">
        <v>1222</v>
      </c>
      <c r="C17" s="28">
        <v>1688</v>
      </c>
      <c r="D17" s="28">
        <v>1389</v>
      </c>
      <c r="E17" s="25">
        <f t="shared" si="0"/>
        <v>-0.27606635071090047</v>
      </c>
      <c r="F17" s="4">
        <f t="shared" si="1"/>
        <v>-0.12023038156947441</v>
      </c>
      <c r="G17" s="28">
        <v>5056</v>
      </c>
      <c r="H17" s="28">
        <v>5036</v>
      </c>
      <c r="I17" s="28">
        <f>D17+מאי!I17</f>
        <v>4918</v>
      </c>
      <c r="J17" s="25">
        <f t="shared" si="2"/>
        <v>3.9714058776807448E-3</v>
      </c>
      <c r="K17" s="4">
        <f t="shared" si="3"/>
        <v>2.80601870679138E-2</v>
      </c>
    </row>
    <row r="18" spans="1:11" ht="14.25" customHeight="1" x14ac:dyDescent="0.2">
      <c r="A18" s="2" t="s">
        <v>11</v>
      </c>
      <c r="B18" s="28">
        <v>301</v>
      </c>
      <c r="C18" s="28">
        <v>225</v>
      </c>
      <c r="D18" s="28">
        <v>188</v>
      </c>
      <c r="E18" s="25">
        <f t="shared" si="0"/>
        <v>0.33777777777777773</v>
      </c>
      <c r="F18" s="4">
        <f t="shared" si="1"/>
        <v>0.60106382978723394</v>
      </c>
      <c r="G18" s="28">
        <v>2108</v>
      </c>
      <c r="H18" s="28">
        <v>2182</v>
      </c>
      <c r="I18" s="28">
        <f>D18+מאי!I18</f>
        <v>2614</v>
      </c>
      <c r="J18" s="25">
        <f t="shared" si="2"/>
        <v>-3.3913840513290605E-2</v>
      </c>
      <c r="K18" s="4">
        <f t="shared" si="3"/>
        <v>-0.19357306809487373</v>
      </c>
    </row>
    <row r="19" spans="1:11" ht="14.25" customHeight="1" x14ac:dyDescent="0.2">
      <c r="A19" s="2" t="s">
        <v>12</v>
      </c>
      <c r="B19" s="28">
        <v>800</v>
      </c>
      <c r="C19" s="28">
        <v>553</v>
      </c>
      <c r="D19" s="28">
        <v>546</v>
      </c>
      <c r="E19" s="25">
        <f t="shared" si="0"/>
        <v>0.44665461121157324</v>
      </c>
      <c r="F19" s="4">
        <f t="shared" si="1"/>
        <v>0.4652014652014651</v>
      </c>
      <c r="G19" s="28">
        <v>5891</v>
      </c>
      <c r="H19" s="28">
        <v>5276</v>
      </c>
      <c r="I19" s="28">
        <f>D19+מאי!I19</f>
        <v>5664</v>
      </c>
      <c r="J19" s="25">
        <f t="shared" si="2"/>
        <v>0.11656557998483708</v>
      </c>
      <c r="K19" s="4">
        <f t="shared" si="3"/>
        <v>4.0077683615819204E-2</v>
      </c>
    </row>
    <row r="20" spans="1:11" ht="14.25" customHeight="1" x14ac:dyDescent="0.2">
      <c r="A20" s="2"/>
      <c r="B20" s="28"/>
      <c r="C20" s="28"/>
      <c r="D20" s="28"/>
      <c r="E20" s="25"/>
      <c r="F20" s="4"/>
      <c r="G20" s="28"/>
      <c r="H20" s="28"/>
      <c r="I20" s="28"/>
      <c r="J20" s="25"/>
      <c r="K20" s="4"/>
    </row>
    <row r="21" spans="1:11" ht="14.25" customHeight="1" x14ac:dyDescent="0.2">
      <c r="A21" s="2" t="s">
        <v>13</v>
      </c>
      <c r="B21" s="28">
        <v>7429</v>
      </c>
      <c r="C21" s="28">
        <v>7509</v>
      </c>
      <c r="D21" s="28">
        <f>SUM(D22:D25)</f>
        <v>7072</v>
      </c>
      <c r="E21" s="25">
        <f t="shared" si="0"/>
        <v>-1.0653882008256788E-2</v>
      </c>
      <c r="F21" s="4">
        <f t="shared" si="1"/>
        <v>5.0480769230769162E-2</v>
      </c>
      <c r="G21" s="28">
        <v>34638</v>
      </c>
      <c r="H21" s="28">
        <v>30908</v>
      </c>
      <c r="I21" s="28" t="e">
        <f>D21+מאי!I21</f>
        <v>#REF!</v>
      </c>
      <c r="J21" s="25">
        <f t="shared" si="2"/>
        <v>0.12068072990811451</v>
      </c>
      <c r="K21" s="4" t="e">
        <f t="shared" si="3"/>
        <v>#REF!</v>
      </c>
    </row>
    <row r="22" spans="1:11" ht="14.25" customHeight="1" x14ac:dyDescent="0.2">
      <c r="A22" s="2" t="s">
        <v>14</v>
      </c>
      <c r="B22" s="28">
        <v>702</v>
      </c>
      <c r="C22" s="28">
        <v>739</v>
      </c>
      <c r="D22" s="28">
        <v>732</v>
      </c>
      <c r="E22" s="25">
        <f t="shared" si="0"/>
        <v>-5.0067658998646847E-2</v>
      </c>
      <c r="F22" s="4">
        <f t="shared" si="1"/>
        <v>-4.0983606557377095E-2</v>
      </c>
      <c r="G22" s="28">
        <v>4089.0000000000005</v>
      </c>
      <c r="H22" s="28">
        <v>3835</v>
      </c>
      <c r="I22" s="28">
        <f>D22+מאי!I22</f>
        <v>5171</v>
      </c>
      <c r="J22" s="25">
        <f t="shared" si="2"/>
        <v>6.6232073011734061E-2</v>
      </c>
      <c r="K22" s="4">
        <f t="shared" si="3"/>
        <v>-0.20924385998839679</v>
      </c>
    </row>
    <row r="23" spans="1:11" ht="14.25" customHeight="1" x14ac:dyDescent="0.2">
      <c r="A23" s="2" t="s">
        <v>15</v>
      </c>
      <c r="B23" s="28">
        <v>2756</v>
      </c>
      <c r="C23" s="28">
        <v>3457</v>
      </c>
      <c r="D23" s="28">
        <v>2738</v>
      </c>
      <c r="E23" s="25">
        <f t="shared" si="0"/>
        <v>-0.20277697425513452</v>
      </c>
      <c r="F23" s="4">
        <f t="shared" si="1"/>
        <v>6.5741417092768373E-3</v>
      </c>
      <c r="G23" s="28">
        <v>15465</v>
      </c>
      <c r="H23" s="28">
        <v>12602</v>
      </c>
      <c r="I23" s="28">
        <f>D23+מאי!I23</f>
        <v>8870</v>
      </c>
      <c r="J23" s="25">
        <f t="shared" si="2"/>
        <v>0.22718616092683708</v>
      </c>
      <c r="K23" s="4">
        <f t="shared" si="3"/>
        <v>0.74351747463359641</v>
      </c>
    </row>
    <row r="24" spans="1:11" ht="14.25" customHeight="1" x14ac:dyDescent="0.2">
      <c r="A24" s="2" t="s">
        <v>16</v>
      </c>
      <c r="B24" s="28">
        <v>2777</v>
      </c>
      <c r="C24" s="28">
        <v>2175</v>
      </c>
      <c r="D24" s="28">
        <v>2882</v>
      </c>
      <c r="E24" s="25">
        <f t="shared" si="0"/>
        <v>0.27678160919540229</v>
      </c>
      <c r="F24" s="4">
        <f t="shared" si="1"/>
        <v>-3.6433032616238759E-2</v>
      </c>
      <c r="G24" s="28">
        <v>8659</v>
      </c>
      <c r="H24" s="28">
        <v>8445</v>
      </c>
      <c r="I24" s="28">
        <f>D24+מאי!I24</f>
        <v>10348</v>
      </c>
      <c r="J24" s="25">
        <f t="shared" si="2"/>
        <v>2.5340438129070497E-2</v>
      </c>
      <c r="K24" s="4">
        <f t="shared" si="3"/>
        <v>-0.1632199458832625</v>
      </c>
    </row>
    <row r="25" spans="1:11" ht="14.25" customHeight="1" x14ac:dyDescent="0.2">
      <c r="A25" s="2" t="s">
        <v>17</v>
      </c>
      <c r="B25" s="28">
        <v>1194</v>
      </c>
      <c r="C25" s="28">
        <v>1138</v>
      </c>
      <c r="D25" s="28">
        <v>720</v>
      </c>
      <c r="E25" s="25">
        <f t="shared" si="0"/>
        <v>4.9209138840070388E-2</v>
      </c>
      <c r="F25" s="4">
        <f t="shared" si="1"/>
        <v>0.65833333333333344</v>
      </c>
      <c r="G25" s="28">
        <v>6425</v>
      </c>
      <c r="H25" s="28">
        <v>6026</v>
      </c>
      <c r="I25" s="28">
        <f>D25+מאי!I25</f>
        <v>4460</v>
      </c>
      <c r="J25" s="25">
        <f t="shared" si="2"/>
        <v>6.6213076667772874E-2</v>
      </c>
      <c r="K25" s="4">
        <f t="shared" si="3"/>
        <v>0.4405829596412556</v>
      </c>
    </row>
    <row r="26" spans="1:11" ht="14.25" customHeight="1" x14ac:dyDescent="0.2">
      <c r="A26" s="2"/>
      <c r="B26" s="28"/>
      <c r="C26" s="28"/>
      <c r="D26" s="28"/>
      <c r="E26" s="25"/>
      <c r="F26" s="4"/>
      <c r="G26" s="28"/>
      <c r="H26" s="28"/>
      <c r="I26" s="28"/>
      <c r="J26" s="25"/>
      <c r="K26" s="4"/>
    </row>
    <row r="27" spans="1:11" ht="14.25" customHeight="1" x14ac:dyDescent="0.2">
      <c r="A27" s="2" t="s">
        <v>18</v>
      </c>
      <c r="B27" s="28">
        <v>4602</v>
      </c>
      <c r="C27" s="28">
        <v>4486</v>
      </c>
      <c r="D27" s="28">
        <f>SUM(D28:D33)</f>
        <v>4791</v>
      </c>
      <c r="E27" s="25">
        <f t="shared" si="0"/>
        <v>2.5858225590726702E-2</v>
      </c>
      <c r="F27" s="4">
        <f t="shared" si="1"/>
        <v>-3.9448966812773989E-2</v>
      </c>
      <c r="G27" s="28">
        <v>31273</v>
      </c>
      <c r="H27" s="28">
        <v>30976</v>
      </c>
      <c r="I27" s="28">
        <f>D27+מאי!I27</f>
        <v>37146</v>
      </c>
      <c r="J27" s="25">
        <f t="shared" si="2"/>
        <v>9.5880681818181213E-3</v>
      </c>
      <c r="K27" s="4">
        <f t="shared" si="3"/>
        <v>-0.15810585258170462</v>
      </c>
    </row>
    <row r="28" spans="1:11" ht="14.25" customHeight="1" x14ac:dyDescent="0.2">
      <c r="A28" s="2" t="s">
        <v>19</v>
      </c>
      <c r="B28" s="28">
        <v>2039.0000000000002</v>
      </c>
      <c r="C28" s="28">
        <v>2414</v>
      </c>
      <c r="D28" s="28">
        <v>2982</v>
      </c>
      <c r="E28" s="25">
        <f t="shared" si="0"/>
        <v>-0.15534382767191379</v>
      </c>
      <c r="F28" s="4">
        <f t="shared" si="1"/>
        <v>-0.31623071763916821</v>
      </c>
      <c r="G28" s="28">
        <v>9639</v>
      </c>
      <c r="H28" s="28">
        <v>11008</v>
      </c>
      <c r="I28" s="28">
        <f>D28+מאי!I28</f>
        <v>12096</v>
      </c>
      <c r="J28" s="25">
        <f t="shared" si="2"/>
        <v>-0.12436409883720934</v>
      </c>
      <c r="K28" s="4">
        <f t="shared" si="3"/>
        <v>-0.203125</v>
      </c>
    </row>
    <row r="29" spans="1:11" ht="14.25" customHeight="1" x14ac:dyDescent="0.2">
      <c r="A29" s="2" t="s">
        <v>20</v>
      </c>
      <c r="B29" s="28">
        <v>121</v>
      </c>
      <c r="C29" s="28">
        <v>151</v>
      </c>
      <c r="D29" s="28">
        <v>133</v>
      </c>
      <c r="E29" s="25">
        <f t="shared" si="0"/>
        <v>-0.19867549668874174</v>
      </c>
      <c r="F29" s="4">
        <f t="shared" si="1"/>
        <v>-9.0225563909774431E-2</v>
      </c>
      <c r="G29" s="28">
        <v>4605</v>
      </c>
      <c r="H29" s="28">
        <v>3415</v>
      </c>
      <c r="I29" s="28">
        <f>D29+מאי!I29</f>
        <v>3004</v>
      </c>
      <c r="J29" s="25">
        <f t="shared" si="2"/>
        <v>0.34846266471449483</v>
      </c>
      <c r="K29" s="4">
        <f t="shared" si="3"/>
        <v>0.53295605858854866</v>
      </c>
    </row>
    <row r="30" spans="1:11" ht="14.25" customHeight="1" x14ac:dyDescent="0.2">
      <c r="A30" s="2" t="s">
        <v>21</v>
      </c>
      <c r="B30" s="28">
        <v>237</v>
      </c>
      <c r="C30" s="28">
        <v>148</v>
      </c>
      <c r="D30" s="28">
        <v>148</v>
      </c>
      <c r="E30" s="25">
        <f t="shared" si="0"/>
        <v>0.60135135135135132</v>
      </c>
      <c r="F30" s="4">
        <f t="shared" si="1"/>
        <v>0.60135135135135132</v>
      </c>
      <c r="G30" s="28">
        <v>1799</v>
      </c>
      <c r="H30" s="28">
        <v>1034</v>
      </c>
      <c r="I30" s="28">
        <f>D30+מאי!I30</f>
        <v>946</v>
      </c>
      <c r="J30" s="25">
        <f t="shared" si="2"/>
        <v>0.73984526112185689</v>
      </c>
      <c r="K30" s="4">
        <f t="shared" si="3"/>
        <v>0.90169133192389017</v>
      </c>
    </row>
    <row r="31" spans="1:11" ht="14.25" customHeight="1" x14ac:dyDescent="0.2">
      <c r="A31" s="3" t="s">
        <v>22</v>
      </c>
      <c r="B31" s="28">
        <v>273</v>
      </c>
      <c r="C31" s="28">
        <v>443</v>
      </c>
      <c r="D31" s="28">
        <v>466</v>
      </c>
      <c r="E31" s="25">
        <f t="shared" si="0"/>
        <v>-0.38374717832957106</v>
      </c>
      <c r="F31" s="4">
        <f t="shared" si="1"/>
        <v>-0.41416309012875541</v>
      </c>
      <c r="G31" s="28">
        <v>5041</v>
      </c>
      <c r="H31" s="28">
        <v>6871</v>
      </c>
      <c r="I31" s="28">
        <f>D31+מאי!I31</f>
        <v>13952</v>
      </c>
      <c r="J31" s="25">
        <f t="shared" si="2"/>
        <v>-0.2663367777616068</v>
      </c>
      <c r="K31" s="4">
        <f t="shared" si="3"/>
        <v>-0.63868979357798161</v>
      </c>
    </row>
    <row r="32" spans="1:11" ht="14.25" customHeight="1" x14ac:dyDescent="0.2">
      <c r="A32" s="3" t="s">
        <v>116</v>
      </c>
      <c r="B32" s="28">
        <v>638</v>
      </c>
      <c r="C32" s="28">
        <v>305</v>
      </c>
      <c r="D32" s="28">
        <v>83</v>
      </c>
      <c r="E32" s="25">
        <f t="shared" si="0"/>
        <v>1.0918032786885248</v>
      </c>
      <c r="F32" s="5" t="s">
        <v>124</v>
      </c>
      <c r="G32" s="28">
        <v>1844</v>
      </c>
      <c r="H32" s="28">
        <v>1027</v>
      </c>
      <c r="I32" s="28">
        <f>D32+מאי!I32</f>
        <v>903</v>
      </c>
      <c r="J32" s="25">
        <f t="shared" si="2"/>
        <v>0.79552093476144115</v>
      </c>
      <c r="K32" s="4">
        <f t="shared" si="3"/>
        <v>1.0420819490586934</v>
      </c>
    </row>
    <row r="33" spans="1:11" ht="14.25" customHeight="1" x14ac:dyDescent="0.2">
      <c r="A33" s="2" t="s">
        <v>17</v>
      </c>
      <c r="B33" s="28">
        <v>1294</v>
      </c>
      <c r="C33" s="28">
        <v>1025</v>
      </c>
      <c r="D33" s="28">
        <v>979</v>
      </c>
      <c r="E33" s="25">
        <f t="shared" si="0"/>
        <v>0.26243902439024391</v>
      </c>
      <c r="F33" s="4">
        <f t="shared" si="1"/>
        <v>0.32175689479060265</v>
      </c>
      <c r="G33" s="28">
        <v>8345</v>
      </c>
      <c r="H33" s="28">
        <v>7621</v>
      </c>
      <c r="I33" s="28">
        <f>D33+מאי!I33</f>
        <v>6245</v>
      </c>
      <c r="J33" s="25">
        <f t="shared" si="2"/>
        <v>9.500065608187902E-2</v>
      </c>
      <c r="K33" s="4">
        <f t="shared" si="3"/>
        <v>0.33626901521216968</v>
      </c>
    </row>
    <row r="34" spans="1:11" ht="14.25" customHeight="1" x14ac:dyDescent="0.2">
      <c r="B34" s="28"/>
      <c r="C34" s="28"/>
      <c r="D34" s="28"/>
      <c r="E34" s="25"/>
      <c r="F34" s="4"/>
      <c r="G34" s="28"/>
      <c r="H34" s="28"/>
      <c r="I34" s="28"/>
      <c r="J34" s="25"/>
      <c r="K34" s="4"/>
    </row>
    <row r="35" spans="1:11" ht="14.25" customHeight="1" x14ac:dyDescent="0.2">
      <c r="A35" s="2" t="s">
        <v>23</v>
      </c>
      <c r="B35" s="28">
        <v>168114</v>
      </c>
      <c r="C35" s="28">
        <v>125276</v>
      </c>
      <c r="D35" s="28">
        <f>SUM(D41:D77)-D53+D36</f>
        <v>123963</v>
      </c>
      <c r="E35" s="25">
        <f t="shared" si="0"/>
        <v>0.34194897665953583</v>
      </c>
      <c r="F35" s="4">
        <f t="shared" si="1"/>
        <v>0.35616272597468601</v>
      </c>
      <c r="G35" s="28">
        <v>1034229</v>
      </c>
      <c r="H35" s="28">
        <v>840100</v>
      </c>
      <c r="I35" s="28" t="e">
        <f>D35+מאי!I35</f>
        <v>#REF!</v>
      </c>
      <c r="J35" s="25">
        <f t="shared" si="2"/>
        <v>0.23107844304249503</v>
      </c>
      <c r="K35" s="4" t="e">
        <f t="shared" si="3"/>
        <v>#REF!</v>
      </c>
    </row>
    <row r="36" spans="1:11" ht="14.25" customHeight="1" x14ac:dyDescent="0.2">
      <c r="A36" s="2" t="s">
        <v>24</v>
      </c>
      <c r="B36" s="28">
        <v>6741</v>
      </c>
      <c r="C36" s="28">
        <v>5885</v>
      </c>
      <c r="D36" s="28">
        <v>5114</v>
      </c>
      <c r="E36" s="25">
        <f t="shared" si="0"/>
        <v>0.1454545454545455</v>
      </c>
      <c r="F36" s="4">
        <f t="shared" si="1"/>
        <v>0.31814626515447797</v>
      </c>
      <c r="G36" s="28">
        <v>48595</v>
      </c>
      <c r="H36" s="28">
        <v>37671</v>
      </c>
      <c r="I36" s="28">
        <f>D36+מאי!I36</f>
        <v>35995</v>
      </c>
      <c r="J36" s="25">
        <f t="shared" si="2"/>
        <v>0.28998433808499913</v>
      </c>
      <c r="K36" s="4">
        <f t="shared" si="3"/>
        <v>0.3500486178635922</v>
      </c>
    </row>
    <row r="37" spans="1:11" ht="14.25" customHeight="1" x14ac:dyDescent="0.2">
      <c r="A37" s="2" t="s">
        <v>25</v>
      </c>
      <c r="B37" s="28">
        <v>836</v>
      </c>
      <c r="C37" s="28">
        <v>985</v>
      </c>
      <c r="D37" s="28">
        <v>602</v>
      </c>
      <c r="E37" s="25">
        <f t="shared" si="0"/>
        <v>-0.15126903553299498</v>
      </c>
      <c r="F37" s="4">
        <f t="shared" si="1"/>
        <v>0.38870431893687707</v>
      </c>
      <c r="G37" s="28">
        <v>11081</v>
      </c>
      <c r="H37" s="28">
        <v>8530</v>
      </c>
      <c r="I37" s="28">
        <f>D37+מאי!I37</f>
        <v>8153</v>
      </c>
      <c r="J37" s="25">
        <f t="shared" si="2"/>
        <v>0.29906213364595535</v>
      </c>
      <c r="K37" s="4">
        <f t="shared" si="3"/>
        <v>0.35913160799705635</v>
      </c>
    </row>
    <row r="38" spans="1:11" ht="14.25" customHeight="1" x14ac:dyDescent="0.2">
      <c r="A38" s="2" t="s">
        <v>26</v>
      </c>
      <c r="B38" s="28">
        <v>2678</v>
      </c>
      <c r="C38" s="28">
        <v>2177</v>
      </c>
      <c r="D38" s="28">
        <v>1985</v>
      </c>
      <c r="E38" s="25">
        <f t="shared" si="0"/>
        <v>0.23013321084060623</v>
      </c>
      <c r="F38" s="4">
        <f t="shared" si="1"/>
        <v>0.34911838790931982</v>
      </c>
      <c r="G38" s="28">
        <v>15196</v>
      </c>
      <c r="H38" s="28">
        <v>11892</v>
      </c>
      <c r="I38" s="28">
        <f>D38+מאי!I38</f>
        <v>11025</v>
      </c>
      <c r="J38" s="25">
        <f t="shared" si="2"/>
        <v>0.27783383787420113</v>
      </c>
      <c r="K38" s="4">
        <f t="shared" si="3"/>
        <v>0.37832199546485268</v>
      </c>
    </row>
    <row r="39" spans="1:11" ht="14.25" customHeight="1" x14ac:dyDescent="0.2">
      <c r="A39" s="2" t="s">
        <v>27</v>
      </c>
      <c r="B39" s="28">
        <v>1559</v>
      </c>
      <c r="C39" s="28">
        <v>1527</v>
      </c>
      <c r="D39" s="28">
        <v>1297</v>
      </c>
      <c r="E39" s="25">
        <f t="shared" si="0"/>
        <v>2.095612311722328E-2</v>
      </c>
      <c r="F39" s="4">
        <f t="shared" si="1"/>
        <v>0.20200462606013869</v>
      </c>
      <c r="G39" s="28">
        <v>7940</v>
      </c>
      <c r="H39" s="28">
        <v>7968</v>
      </c>
      <c r="I39" s="28">
        <f>D39+מאי!I39</f>
        <v>7647</v>
      </c>
      <c r="J39" s="25">
        <f t="shared" si="2"/>
        <v>-3.5140562248996421E-3</v>
      </c>
      <c r="K39" s="4">
        <f t="shared" si="3"/>
        <v>3.8315679351379694E-2</v>
      </c>
    </row>
    <row r="40" spans="1:11" ht="14.25" customHeight="1" x14ac:dyDescent="0.2">
      <c r="A40" s="2" t="s">
        <v>28</v>
      </c>
      <c r="B40" s="28">
        <v>1646</v>
      </c>
      <c r="C40" s="28">
        <v>1147</v>
      </c>
      <c r="D40" s="28">
        <v>1188</v>
      </c>
      <c r="E40" s="25">
        <f t="shared" si="0"/>
        <v>0.43504795117698336</v>
      </c>
      <c r="F40" s="4">
        <f t="shared" si="1"/>
        <v>0.3855218855218856</v>
      </c>
      <c r="G40" s="28">
        <v>14137</v>
      </c>
      <c r="H40" s="28">
        <v>9132</v>
      </c>
      <c r="I40" s="28">
        <f>D40+מאי!I40</f>
        <v>8996</v>
      </c>
      <c r="J40" s="25">
        <f t="shared" si="2"/>
        <v>0.54807271134472191</v>
      </c>
      <c r="K40" s="4">
        <f t="shared" si="3"/>
        <v>0.57147621164962215</v>
      </c>
    </row>
    <row r="41" spans="1:11" ht="14.25" customHeight="1" x14ac:dyDescent="0.2">
      <c r="A41" s="2" t="s">
        <v>29</v>
      </c>
      <c r="B41" s="28">
        <v>15590</v>
      </c>
      <c r="C41" s="28">
        <v>13966</v>
      </c>
      <c r="D41" s="28">
        <v>14296</v>
      </c>
      <c r="E41" s="25">
        <f t="shared" si="0"/>
        <v>0.11628240011456392</v>
      </c>
      <c r="F41" s="4">
        <f t="shared" si="1"/>
        <v>9.0514829322887458E-2</v>
      </c>
      <c r="G41" s="28">
        <v>88373</v>
      </c>
      <c r="H41" s="28">
        <v>84805</v>
      </c>
      <c r="I41" s="28">
        <f>D41+מאי!I41</f>
        <v>82484</v>
      </c>
      <c r="J41" s="25">
        <f t="shared" si="2"/>
        <v>4.2072990979305391E-2</v>
      </c>
      <c r="K41" s="4">
        <f t="shared" si="3"/>
        <v>7.1395664613743248E-2</v>
      </c>
    </row>
    <row r="42" spans="1:11" ht="14.25" customHeight="1" x14ac:dyDescent="0.2">
      <c r="A42" s="2" t="s">
        <v>30</v>
      </c>
      <c r="B42" s="28">
        <v>940</v>
      </c>
      <c r="C42" s="28">
        <v>664</v>
      </c>
      <c r="D42" s="28">
        <v>691</v>
      </c>
      <c r="E42" s="25">
        <f t="shared" si="0"/>
        <v>0.4156626506024097</v>
      </c>
      <c r="F42" s="4">
        <f t="shared" si="1"/>
        <v>0.36034732272069459</v>
      </c>
      <c r="G42" s="28">
        <v>4374</v>
      </c>
      <c r="H42" s="28">
        <v>3724</v>
      </c>
      <c r="I42" s="28">
        <f>D42+מאי!I42</f>
        <v>3712</v>
      </c>
      <c r="J42" s="25">
        <f t="shared" si="2"/>
        <v>0.17454350161117071</v>
      </c>
      <c r="K42" s="4">
        <f t="shared" si="3"/>
        <v>0.17834051724137923</v>
      </c>
    </row>
    <row r="43" spans="1:11" ht="14.25" customHeight="1" x14ac:dyDescent="0.2">
      <c r="A43" s="2" t="s">
        <v>31</v>
      </c>
      <c r="B43" s="28">
        <v>3802</v>
      </c>
      <c r="C43" s="28">
        <v>3262</v>
      </c>
      <c r="D43" s="28">
        <v>3738</v>
      </c>
      <c r="E43" s="25">
        <f t="shared" si="0"/>
        <v>0.16554261189454333</v>
      </c>
      <c r="F43" s="4">
        <f t="shared" si="1"/>
        <v>1.7121455323702461E-2</v>
      </c>
      <c r="G43" s="28">
        <v>31868</v>
      </c>
      <c r="H43" s="28">
        <v>27078</v>
      </c>
      <c r="I43" s="28">
        <f>D43+מאי!I43</f>
        <v>35642</v>
      </c>
      <c r="J43" s="25">
        <f t="shared" si="2"/>
        <v>0.17689637343969267</v>
      </c>
      <c r="K43" s="4">
        <f t="shared" si="3"/>
        <v>-0.10588631389933223</v>
      </c>
    </row>
    <row r="44" spans="1:11" ht="14.25" customHeight="1" x14ac:dyDescent="0.2">
      <c r="A44" s="2" t="s">
        <v>32</v>
      </c>
      <c r="B44" s="28">
        <v>2598</v>
      </c>
      <c r="C44" s="28">
        <v>2533</v>
      </c>
      <c r="D44" s="28">
        <v>2189</v>
      </c>
      <c r="E44" s="25">
        <f t="shared" si="0"/>
        <v>2.5661271219897364E-2</v>
      </c>
      <c r="F44" s="4">
        <f t="shared" si="1"/>
        <v>0.18684330744632249</v>
      </c>
      <c r="G44" s="28">
        <v>17756</v>
      </c>
      <c r="H44" s="28">
        <v>15850</v>
      </c>
      <c r="I44" s="28">
        <f>D44+מאי!I44</f>
        <v>15254</v>
      </c>
      <c r="J44" s="25">
        <f t="shared" si="2"/>
        <v>0.1202523659305994</v>
      </c>
      <c r="K44" s="4">
        <f t="shared" si="3"/>
        <v>0.16402255146191158</v>
      </c>
    </row>
    <row r="45" spans="1:11" ht="14.25" customHeight="1" x14ac:dyDescent="0.2">
      <c r="A45" s="3" t="s">
        <v>33</v>
      </c>
      <c r="B45" s="28">
        <v>21420</v>
      </c>
      <c r="C45" s="28">
        <v>17858</v>
      </c>
      <c r="D45" s="28">
        <v>16419</v>
      </c>
      <c r="E45" s="25">
        <f t="shared" si="0"/>
        <v>0.19946242580356133</v>
      </c>
      <c r="F45" s="4">
        <f t="shared" si="1"/>
        <v>0.30458615019185098</v>
      </c>
      <c r="G45" s="28">
        <v>145178</v>
      </c>
      <c r="H45" s="28">
        <v>125152</v>
      </c>
      <c r="I45" s="28">
        <f>D45+מאי!I45</f>
        <v>116664</v>
      </c>
      <c r="J45" s="25">
        <f t="shared" si="2"/>
        <v>0.16001342367680893</v>
      </c>
      <c r="K45" s="4">
        <f t="shared" si="3"/>
        <v>0.24441130082973328</v>
      </c>
    </row>
    <row r="46" spans="1:11" ht="14.25" customHeight="1" x14ac:dyDescent="0.2">
      <c r="A46" s="3" t="s">
        <v>34</v>
      </c>
      <c r="B46" s="28">
        <v>12041</v>
      </c>
      <c r="C46" s="28">
        <v>9642</v>
      </c>
      <c r="D46" s="28">
        <v>8964</v>
      </c>
      <c r="E46" s="25">
        <f t="shared" si="0"/>
        <v>0.24880730138975315</v>
      </c>
      <c r="F46" s="4">
        <f t="shared" si="1"/>
        <v>0.34326193663543059</v>
      </c>
      <c r="G46" s="28">
        <v>69338</v>
      </c>
      <c r="H46" s="28">
        <v>54263</v>
      </c>
      <c r="I46" s="28">
        <f>D46+מאי!I46</f>
        <v>55689</v>
      </c>
      <c r="J46" s="25">
        <f t="shared" si="2"/>
        <v>0.27781361148480554</v>
      </c>
      <c r="K46" s="4">
        <f t="shared" si="3"/>
        <v>0.24509328592720281</v>
      </c>
    </row>
    <row r="47" spans="1:11" ht="14.25" customHeight="1" x14ac:dyDescent="0.2">
      <c r="A47" s="2" t="s">
        <v>35</v>
      </c>
      <c r="B47" s="28">
        <v>3265</v>
      </c>
      <c r="C47" s="28">
        <v>2829</v>
      </c>
      <c r="D47" s="28">
        <v>2764</v>
      </c>
      <c r="E47" s="25">
        <f t="shared" si="0"/>
        <v>0.1541180629197596</v>
      </c>
      <c r="F47" s="4">
        <f t="shared" si="1"/>
        <v>0.18125904486251798</v>
      </c>
      <c r="G47" s="28">
        <v>22116</v>
      </c>
      <c r="H47" s="28">
        <v>18273</v>
      </c>
      <c r="I47" s="28">
        <f>D47+מאי!I47</f>
        <v>18682</v>
      </c>
      <c r="J47" s="25">
        <f t="shared" si="2"/>
        <v>0.2103102938762107</v>
      </c>
      <c r="K47" s="4">
        <f t="shared" si="3"/>
        <v>0.18381329622096132</v>
      </c>
    </row>
    <row r="48" spans="1:11" ht="14.25" customHeight="1" x14ac:dyDescent="0.2">
      <c r="A48" s="2" t="s">
        <v>36</v>
      </c>
      <c r="B48" s="28">
        <v>17060</v>
      </c>
      <c r="C48" s="28">
        <v>10638</v>
      </c>
      <c r="D48" s="28">
        <v>10733</v>
      </c>
      <c r="E48" s="25">
        <f t="shared" si="0"/>
        <v>0.60368490317728907</v>
      </c>
      <c r="F48" s="4">
        <f t="shared" si="1"/>
        <v>0.58949035684338025</v>
      </c>
      <c r="G48" s="28">
        <v>104901</v>
      </c>
      <c r="H48" s="28">
        <v>78142</v>
      </c>
      <c r="I48" s="28">
        <f>D48+מאי!I48</f>
        <v>84956</v>
      </c>
      <c r="J48" s="25">
        <f t="shared" si="2"/>
        <v>0.34244068490696433</v>
      </c>
      <c r="K48" s="4">
        <f t="shared" si="3"/>
        <v>0.23476858609162399</v>
      </c>
    </row>
    <row r="49" spans="1:11" ht="14.25" customHeight="1" x14ac:dyDescent="0.2">
      <c r="A49" s="2" t="s">
        <v>37</v>
      </c>
      <c r="B49" s="28">
        <v>2249</v>
      </c>
      <c r="C49" s="28">
        <v>1797</v>
      </c>
      <c r="D49" s="28">
        <v>2124</v>
      </c>
      <c r="E49" s="25">
        <f t="shared" si="0"/>
        <v>0.25153032832498612</v>
      </c>
      <c r="F49" s="4">
        <f t="shared" si="1"/>
        <v>5.8851224105461286E-2</v>
      </c>
      <c r="G49" s="28">
        <v>18744</v>
      </c>
      <c r="H49" s="28">
        <v>14286</v>
      </c>
      <c r="I49" s="28">
        <f>D49+מאי!I49</f>
        <v>15211</v>
      </c>
      <c r="J49" s="25">
        <f t="shared" si="2"/>
        <v>0.31205375892482157</v>
      </c>
      <c r="K49" s="4">
        <f t="shared" si="3"/>
        <v>0.23226612320031559</v>
      </c>
    </row>
    <row r="50" spans="1:11" ht="14.25" customHeight="1" x14ac:dyDescent="0.2">
      <c r="A50" s="3" t="s">
        <v>38</v>
      </c>
      <c r="B50" s="28">
        <v>5495</v>
      </c>
      <c r="C50" s="28">
        <v>3480</v>
      </c>
      <c r="D50" s="28">
        <v>3877</v>
      </c>
      <c r="E50" s="25">
        <f t="shared" si="0"/>
        <v>0.57902298850574718</v>
      </c>
      <c r="F50" s="4">
        <f t="shared" si="1"/>
        <v>0.41733298942481301</v>
      </c>
      <c r="G50" s="28">
        <v>27179</v>
      </c>
      <c r="H50" s="28">
        <v>20814</v>
      </c>
      <c r="I50" s="28">
        <f>D50+מאי!I50</f>
        <v>22387</v>
      </c>
      <c r="J50" s="25">
        <f t="shared" si="2"/>
        <v>0.30580378591332757</v>
      </c>
      <c r="K50" s="4">
        <f t="shared" si="3"/>
        <v>0.21405279849912895</v>
      </c>
    </row>
    <row r="51" spans="1:11" ht="14.25" customHeight="1" x14ac:dyDescent="0.2">
      <c r="A51" s="2" t="s">
        <v>39</v>
      </c>
      <c r="B51" s="28">
        <v>1002.9999999999999</v>
      </c>
      <c r="C51" s="28">
        <v>834</v>
      </c>
      <c r="D51" s="28">
        <v>562</v>
      </c>
      <c r="E51" s="25">
        <f t="shared" si="0"/>
        <v>0.20263788968824925</v>
      </c>
      <c r="F51" s="4">
        <f t="shared" si="1"/>
        <v>0.7846975088967969</v>
      </c>
      <c r="G51" s="28">
        <v>4615</v>
      </c>
      <c r="H51" s="28">
        <v>3578</v>
      </c>
      <c r="I51" s="28">
        <f>D51+מאי!I51</f>
        <v>3630</v>
      </c>
      <c r="J51" s="25">
        <f t="shared" si="2"/>
        <v>0.28982671883733935</v>
      </c>
      <c r="K51" s="4">
        <f t="shared" si="3"/>
        <v>0.27134986225895319</v>
      </c>
    </row>
    <row r="52" spans="1:11" ht="14.25" customHeight="1" x14ac:dyDescent="0.2">
      <c r="A52" s="2"/>
      <c r="B52" s="28"/>
      <c r="C52" s="28"/>
      <c r="D52" s="28"/>
      <c r="E52" s="25"/>
      <c r="F52" s="4"/>
      <c r="G52" s="28"/>
      <c r="H52" s="28"/>
      <c r="I52" s="28"/>
      <c r="J52" s="25"/>
      <c r="K52" s="4"/>
    </row>
    <row r="53" spans="1:11" ht="14.25" customHeight="1" x14ac:dyDescent="0.2">
      <c r="A53" s="2" t="s">
        <v>40</v>
      </c>
      <c r="B53" s="28">
        <v>55466</v>
      </c>
      <c r="C53" s="28">
        <v>39193</v>
      </c>
      <c r="D53" s="28">
        <f>SUM(D54:D60)</f>
        <v>41376</v>
      </c>
      <c r="E53" s="25">
        <f t="shared" si="0"/>
        <v>0.41520169418008313</v>
      </c>
      <c r="F53" s="4">
        <f t="shared" si="1"/>
        <v>0.34053557617942776</v>
      </c>
      <c r="G53" s="28">
        <v>311911</v>
      </c>
      <c r="H53" s="28">
        <v>254974</v>
      </c>
      <c r="I53" s="28" t="e">
        <f>D53+מאי!I53</f>
        <v>#REF!</v>
      </c>
      <c r="J53" s="25">
        <f t="shared" si="2"/>
        <v>0.22330512130648605</v>
      </c>
      <c r="K53" s="4" t="e">
        <f t="shared" si="3"/>
        <v>#REF!</v>
      </c>
    </row>
    <row r="54" spans="1:11" ht="14.25" customHeight="1" x14ac:dyDescent="0.2">
      <c r="A54" s="2" t="s">
        <v>41</v>
      </c>
      <c r="B54" s="28">
        <v>40684</v>
      </c>
      <c r="C54" s="28">
        <v>28628</v>
      </c>
      <c r="D54" s="28">
        <v>29866</v>
      </c>
      <c r="E54" s="25">
        <f t="shared" si="0"/>
        <v>0.42112617018303755</v>
      </c>
      <c r="F54" s="4">
        <f t="shared" si="1"/>
        <v>0.36221790664970199</v>
      </c>
      <c r="G54" s="28">
        <v>241157</v>
      </c>
      <c r="H54" s="28">
        <v>193106</v>
      </c>
      <c r="I54" s="28">
        <f>D54+מאי!I54</f>
        <v>180054</v>
      </c>
      <c r="J54" s="25">
        <f t="shared" si="2"/>
        <v>0.24883224757387135</v>
      </c>
      <c r="K54" s="4">
        <f t="shared" si="3"/>
        <v>0.33935930332011499</v>
      </c>
    </row>
    <row r="55" spans="1:11" ht="14.25" customHeight="1" x14ac:dyDescent="0.2">
      <c r="A55" s="2" t="s">
        <v>42</v>
      </c>
      <c r="B55" s="28">
        <v>10631</v>
      </c>
      <c r="C55" s="28">
        <v>7371</v>
      </c>
      <c r="D55" s="28">
        <v>8233</v>
      </c>
      <c r="E55" s="25">
        <f t="shared" si="0"/>
        <v>0.4422737756071089</v>
      </c>
      <c r="F55" s="4">
        <f t="shared" si="1"/>
        <v>0.29126685290902476</v>
      </c>
      <c r="G55" s="28">
        <v>54681</v>
      </c>
      <c r="H55" s="28">
        <v>47605</v>
      </c>
      <c r="I55" s="28">
        <f>D55+מאי!I55</f>
        <v>50068</v>
      </c>
      <c r="J55" s="25">
        <f t="shared" si="2"/>
        <v>0.14863984875538283</v>
      </c>
      <c r="K55" s="4">
        <f t="shared" si="3"/>
        <v>9.2134696812335326E-2</v>
      </c>
    </row>
    <row r="56" spans="1:11" ht="14.25" customHeight="1" x14ac:dyDescent="0.2">
      <c r="A56" s="2" t="s">
        <v>43</v>
      </c>
      <c r="B56" s="28">
        <v>2118</v>
      </c>
      <c r="C56" s="28">
        <v>1178</v>
      </c>
      <c r="D56" s="28">
        <v>1232</v>
      </c>
      <c r="E56" s="25">
        <f t="shared" si="0"/>
        <v>0.79796264855687604</v>
      </c>
      <c r="F56" s="4">
        <f t="shared" si="1"/>
        <v>0.7191558441558441</v>
      </c>
      <c r="G56" s="28">
        <v>7887</v>
      </c>
      <c r="H56" s="28">
        <v>6187</v>
      </c>
      <c r="I56" s="28">
        <f>D56+מאי!I56</f>
        <v>5737</v>
      </c>
      <c r="J56" s="25">
        <f t="shared" si="2"/>
        <v>0.27476967835784705</v>
      </c>
      <c r="K56" s="4">
        <f t="shared" si="3"/>
        <v>0.37476032769740275</v>
      </c>
    </row>
    <row r="57" spans="1:11" ht="14.25" customHeight="1" x14ac:dyDescent="0.2">
      <c r="A57" s="2" t="s">
        <v>44</v>
      </c>
      <c r="B57" s="28">
        <v>317</v>
      </c>
      <c r="C57" s="28">
        <v>308</v>
      </c>
      <c r="D57" s="28">
        <v>304</v>
      </c>
      <c r="E57" s="25">
        <f t="shared" si="0"/>
        <v>2.9220779220779258E-2</v>
      </c>
      <c r="F57" s="4">
        <f t="shared" si="1"/>
        <v>4.2763157894736947E-2</v>
      </c>
      <c r="G57" s="28">
        <v>1562</v>
      </c>
      <c r="H57" s="28">
        <v>1537</v>
      </c>
      <c r="I57" s="28">
        <f>D57+מאי!I57</f>
        <v>1764</v>
      </c>
      <c r="J57" s="25">
        <f t="shared" si="2"/>
        <v>1.626545217957065E-2</v>
      </c>
      <c r="K57" s="4">
        <f t="shared" si="3"/>
        <v>-0.11451247165532885</v>
      </c>
    </row>
    <row r="58" spans="1:11" ht="14.25" customHeight="1" x14ac:dyDescent="0.2">
      <c r="A58" s="2" t="s">
        <v>46</v>
      </c>
      <c r="B58" s="28">
        <v>330</v>
      </c>
      <c r="C58" s="28">
        <v>305</v>
      </c>
      <c r="D58" s="28">
        <v>340</v>
      </c>
      <c r="E58" s="25">
        <f t="shared" si="0"/>
        <v>8.1967213114754189E-2</v>
      </c>
      <c r="F58" s="4">
        <f t="shared" si="1"/>
        <v>-2.9411764705882359E-2</v>
      </c>
      <c r="G58" s="28">
        <v>1556</v>
      </c>
      <c r="H58" s="28">
        <v>1575</v>
      </c>
      <c r="I58" s="28">
        <f>D58+מאי!I58</f>
        <v>1703</v>
      </c>
      <c r="J58" s="25">
        <f t="shared" si="2"/>
        <v>-1.2063492063492109E-2</v>
      </c>
      <c r="K58" s="4">
        <f t="shared" si="3"/>
        <v>-8.6318261890780956E-2</v>
      </c>
    </row>
    <row r="59" spans="1:11" ht="14.25" customHeight="1" x14ac:dyDescent="0.2">
      <c r="A59" s="2" t="s">
        <v>113</v>
      </c>
      <c r="B59" s="28">
        <v>1266</v>
      </c>
      <c r="C59" s="28">
        <v>1182</v>
      </c>
      <c r="D59" s="28">
        <v>1116</v>
      </c>
      <c r="E59" s="25">
        <f t="shared" si="0"/>
        <v>7.1065989847715727E-2</v>
      </c>
      <c r="F59" s="4">
        <f t="shared" si="1"/>
        <v>0.13440860215053774</v>
      </c>
      <c r="G59" s="28">
        <v>4224</v>
      </c>
      <c r="H59" s="28">
        <v>4130</v>
      </c>
      <c r="I59" s="28">
        <f>D59+מאי!I59</f>
        <v>4098</v>
      </c>
      <c r="J59" s="25">
        <f t="shared" si="2"/>
        <v>2.2760290556900653E-2</v>
      </c>
      <c r="K59" s="4">
        <f t="shared" si="3"/>
        <v>3.0746705710102518E-2</v>
      </c>
    </row>
    <row r="60" spans="1:11" ht="14.25" customHeight="1" x14ac:dyDescent="0.2">
      <c r="A60" s="2" t="s">
        <v>49</v>
      </c>
      <c r="B60" s="28">
        <v>120</v>
      </c>
      <c r="C60" s="28">
        <v>221</v>
      </c>
      <c r="D60" s="28">
        <v>285</v>
      </c>
      <c r="E60" s="25">
        <f t="shared" si="0"/>
        <v>-0.45701357466063353</v>
      </c>
      <c r="F60" s="4">
        <f t="shared" si="1"/>
        <v>-0.57894736842105265</v>
      </c>
      <c r="G60" s="28">
        <v>844</v>
      </c>
      <c r="H60" s="28">
        <v>834</v>
      </c>
      <c r="I60" s="28">
        <f>D60+מאי!I60</f>
        <v>1529</v>
      </c>
      <c r="J60" s="25">
        <f t="shared" si="2"/>
        <v>1.1990407673860837E-2</v>
      </c>
      <c r="K60" s="4">
        <f t="shared" si="3"/>
        <v>-0.44800523217789401</v>
      </c>
    </row>
    <row r="61" spans="1:11" ht="14.25" customHeight="1" x14ac:dyDescent="0.2">
      <c r="B61" s="28"/>
      <c r="C61" s="28"/>
      <c r="D61" s="28"/>
      <c r="E61" s="25"/>
      <c r="F61" s="4"/>
      <c r="G61" s="28"/>
      <c r="H61" s="28"/>
      <c r="I61" s="28"/>
      <c r="J61" s="25"/>
      <c r="K61" s="4"/>
    </row>
    <row r="62" spans="1:11" ht="14.25" customHeight="1" x14ac:dyDescent="0.2">
      <c r="A62" s="2" t="s">
        <v>47</v>
      </c>
      <c r="B62" s="28">
        <v>884</v>
      </c>
      <c r="C62" s="28">
        <v>414</v>
      </c>
      <c r="D62" s="28">
        <v>321</v>
      </c>
      <c r="E62" s="25">
        <f t="shared" si="0"/>
        <v>1.1352657004830919</v>
      </c>
      <c r="F62" s="5" t="s">
        <v>125</v>
      </c>
      <c r="G62" s="28">
        <v>4836</v>
      </c>
      <c r="H62" s="28">
        <v>2347</v>
      </c>
      <c r="I62" s="28">
        <f>D62+מאי!I62</f>
        <v>2586</v>
      </c>
      <c r="J62" s="25">
        <f t="shared" si="2"/>
        <v>1.0605027694929698</v>
      </c>
      <c r="K62" s="4">
        <f t="shared" si="3"/>
        <v>0.87006960556844537</v>
      </c>
    </row>
    <row r="63" spans="1:11" ht="14.25" customHeight="1" x14ac:dyDescent="0.2">
      <c r="A63" s="2" t="s">
        <v>48</v>
      </c>
      <c r="B63" s="28">
        <v>123</v>
      </c>
      <c r="C63" s="28">
        <v>181</v>
      </c>
      <c r="D63" s="28">
        <v>150</v>
      </c>
      <c r="E63" s="25">
        <f t="shared" si="0"/>
        <v>-0.3204419889502762</v>
      </c>
      <c r="F63" s="4">
        <f t="shared" si="1"/>
        <v>-0.18000000000000005</v>
      </c>
      <c r="G63" s="28">
        <v>2303</v>
      </c>
      <c r="H63" s="28">
        <v>1176</v>
      </c>
      <c r="I63" s="28">
        <f>D63+מאי!I63</f>
        <v>1603</v>
      </c>
      <c r="J63" s="25">
        <f t="shared" si="2"/>
        <v>0.95833333333333326</v>
      </c>
      <c r="K63" s="4">
        <f t="shared" si="3"/>
        <v>0.43668122270742349</v>
      </c>
    </row>
    <row r="64" spans="1:11" ht="14.25" customHeight="1" x14ac:dyDescent="0.2">
      <c r="A64" s="2" t="s">
        <v>45</v>
      </c>
      <c r="B64" s="28">
        <v>802</v>
      </c>
      <c r="C64" s="28">
        <v>372</v>
      </c>
      <c r="D64" s="28">
        <v>344</v>
      </c>
      <c r="E64" s="25">
        <f t="shared" si="0"/>
        <v>1.1559139784946235</v>
      </c>
      <c r="F64" s="4">
        <f t="shared" si="1"/>
        <v>1.3313953488372094</v>
      </c>
      <c r="G64" s="28">
        <v>6452</v>
      </c>
      <c r="H64" s="28">
        <v>2456</v>
      </c>
      <c r="I64" s="28">
        <f>D64+מאי!I64</f>
        <v>2786</v>
      </c>
      <c r="J64" s="5" t="s">
        <v>127</v>
      </c>
      <c r="K64" s="4">
        <f t="shared" si="3"/>
        <v>1.3158650394831297</v>
      </c>
    </row>
    <row r="65" spans="1:13" ht="14.25" customHeight="1" x14ac:dyDescent="0.2">
      <c r="A65" s="2" t="s">
        <v>50</v>
      </c>
      <c r="B65" s="28">
        <v>427</v>
      </c>
      <c r="C65" s="28">
        <v>378</v>
      </c>
      <c r="D65" s="28">
        <v>401</v>
      </c>
      <c r="E65" s="25">
        <f t="shared" si="0"/>
        <v>0.12962962962962954</v>
      </c>
      <c r="F65" s="4">
        <f t="shared" si="1"/>
        <v>6.4837905236907689E-2</v>
      </c>
      <c r="G65" s="28">
        <v>2855</v>
      </c>
      <c r="H65" s="28">
        <v>2302</v>
      </c>
      <c r="I65" s="28">
        <f>D65+מאי!I65</f>
        <v>2923</v>
      </c>
      <c r="J65" s="25">
        <f t="shared" si="2"/>
        <v>0.2402258905299739</v>
      </c>
      <c r="K65" s="4">
        <f t="shared" si="3"/>
        <v>-2.3263770099213099E-2</v>
      </c>
    </row>
    <row r="66" spans="1:13" ht="14.25" customHeight="1" x14ac:dyDescent="0.2">
      <c r="B66" s="28"/>
      <c r="C66" s="28"/>
      <c r="D66" s="28"/>
      <c r="E66" s="25"/>
      <c r="F66" s="4"/>
      <c r="G66" s="28"/>
      <c r="H66" s="28"/>
      <c r="I66" s="28"/>
      <c r="J66" s="25"/>
      <c r="K66" s="4"/>
    </row>
    <row r="67" spans="1:13" ht="14.25" customHeight="1" x14ac:dyDescent="0.2">
      <c r="A67" s="2" t="s">
        <v>51</v>
      </c>
      <c r="B67" s="28">
        <v>5748</v>
      </c>
      <c r="C67" s="28">
        <v>2917</v>
      </c>
      <c r="D67" s="28">
        <v>2158</v>
      </c>
      <c r="E67" s="25">
        <f t="shared" si="0"/>
        <v>0.97051765512512866</v>
      </c>
      <c r="F67" s="5" t="s">
        <v>127</v>
      </c>
      <c r="G67" s="28">
        <v>42518</v>
      </c>
      <c r="H67" s="28">
        <v>36298</v>
      </c>
      <c r="I67" s="28">
        <f>D67+מאי!I67</f>
        <v>34181</v>
      </c>
      <c r="J67" s="25">
        <f t="shared" si="2"/>
        <v>0.17135930354289486</v>
      </c>
      <c r="K67" s="4">
        <f t="shared" si="3"/>
        <v>0.24390743395453618</v>
      </c>
      <c r="M67" s="13"/>
    </row>
    <row r="68" spans="1:13" ht="14.25" customHeight="1" x14ac:dyDescent="0.2">
      <c r="A68" s="2" t="s">
        <v>52</v>
      </c>
      <c r="B68" s="28">
        <v>1831</v>
      </c>
      <c r="C68" s="28">
        <v>1236</v>
      </c>
      <c r="D68" s="28">
        <v>648</v>
      </c>
      <c r="E68" s="25">
        <f t="shared" si="0"/>
        <v>0.48139158576051777</v>
      </c>
      <c r="F68" s="5" t="s">
        <v>125</v>
      </c>
      <c r="G68" s="28">
        <v>9893</v>
      </c>
      <c r="H68" s="28">
        <v>6833</v>
      </c>
      <c r="I68" s="28">
        <f>D68+מאי!I68</f>
        <v>4246</v>
      </c>
      <c r="J68" s="25">
        <f t="shared" si="2"/>
        <v>0.447826723254793</v>
      </c>
      <c r="K68" s="4">
        <f t="shared" si="3"/>
        <v>1.3299576071596797</v>
      </c>
      <c r="M68" s="13"/>
    </row>
    <row r="69" spans="1:13" ht="14.25" customHeight="1" x14ac:dyDescent="0.2">
      <c r="A69" s="2" t="s">
        <v>53</v>
      </c>
      <c r="B69" s="28">
        <v>490</v>
      </c>
      <c r="C69" s="28">
        <v>453</v>
      </c>
      <c r="D69" s="28">
        <v>387</v>
      </c>
      <c r="E69" s="25">
        <f t="shared" si="0"/>
        <v>8.1677704194260459E-2</v>
      </c>
      <c r="F69" s="4">
        <f t="shared" si="1"/>
        <v>0.26614987080103369</v>
      </c>
      <c r="G69" s="28">
        <v>2915</v>
      </c>
      <c r="H69" s="28">
        <v>2337</v>
      </c>
      <c r="I69" s="28">
        <f>D69+מאי!I69</f>
        <v>2712</v>
      </c>
      <c r="J69" s="25">
        <f t="shared" si="2"/>
        <v>0.24732563115104833</v>
      </c>
      <c r="K69" s="4">
        <f t="shared" si="3"/>
        <v>7.4852507374631339E-2</v>
      </c>
      <c r="M69" s="13"/>
    </row>
    <row r="70" spans="1:13" ht="14.25" customHeight="1" x14ac:dyDescent="0.2">
      <c r="A70" s="2" t="s">
        <v>106</v>
      </c>
      <c r="B70" s="28">
        <v>527</v>
      </c>
      <c r="C70" s="28">
        <v>159</v>
      </c>
      <c r="D70" s="28">
        <v>82</v>
      </c>
      <c r="E70" s="5" t="s">
        <v>128</v>
      </c>
      <c r="F70" s="5" t="s">
        <v>124</v>
      </c>
      <c r="G70" s="28">
        <v>2942</v>
      </c>
      <c r="H70" s="28">
        <v>1080</v>
      </c>
      <c r="I70" s="28">
        <f>D70+מאי!I70</f>
        <v>1392</v>
      </c>
      <c r="J70" s="5" t="s">
        <v>127</v>
      </c>
      <c r="K70" s="4">
        <f t="shared" ref="K70:K96" si="4">G70/I70-1</f>
        <v>1.1135057471264367</v>
      </c>
      <c r="M70" s="13"/>
    </row>
    <row r="71" spans="1:13" ht="14.25" customHeight="1" x14ac:dyDescent="0.2">
      <c r="A71" s="2" t="s">
        <v>102</v>
      </c>
      <c r="B71" s="28">
        <v>129</v>
      </c>
      <c r="C71" s="28">
        <v>295</v>
      </c>
      <c r="D71" s="28">
        <v>237</v>
      </c>
      <c r="E71" s="25">
        <f t="shared" ref="E71:E96" si="5">B71/C71-1</f>
        <v>-0.56271186440677967</v>
      </c>
      <c r="F71" s="4">
        <f t="shared" ref="F71:F96" si="6">B71/D71-1</f>
        <v>-0.45569620253164556</v>
      </c>
      <c r="G71" s="28">
        <v>1545</v>
      </c>
      <c r="H71" s="28">
        <v>2081</v>
      </c>
      <c r="I71" s="28">
        <f>D71+מאי!I71</f>
        <v>1974</v>
      </c>
      <c r="J71" s="25">
        <f t="shared" ref="J71:J96" si="7">G71/H71-1</f>
        <v>-0.25756847669389715</v>
      </c>
      <c r="K71" s="4">
        <f t="shared" si="4"/>
        <v>-0.21732522796352582</v>
      </c>
      <c r="M71" s="13"/>
    </row>
    <row r="72" spans="1:13" ht="14.25" customHeight="1" x14ac:dyDescent="0.2">
      <c r="A72" s="2" t="s">
        <v>54</v>
      </c>
      <c r="B72" s="28">
        <v>3421</v>
      </c>
      <c r="C72" s="28">
        <v>2216</v>
      </c>
      <c r="D72" s="28">
        <v>2007</v>
      </c>
      <c r="E72" s="25">
        <f t="shared" si="5"/>
        <v>0.54377256317689526</v>
      </c>
      <c r="F72" s="4">
        <f t="shared" si="6"/>
        <v>0.70453413054309921</v>
      </c>
      <c r="G72" s="28">
        <v>26738</v>
      </c>
      <c r="H72" s="28">
        <v>16995</v>
      </c>
      <c r="I72" s="28">
        <f>D72+מאי!I72</f>
        <v>22072</v>
      </c>
      <c r="J72" s="25">
        <f t="shared" si="7"/>
        <v>0.5732862606649014</v>
      </c>
      <c r="K72" s="4">
        <f t="shared" si="4"/>
        <v>0.21139905762957589</v>
      </c>
      <c r="M72" s="13"/>
    </row>
    <row r="73" spans="1:13" ht="14.25" customHeight="1" x14ac:dyDescent="0.2">
      <c r="A73" s="2" t="s">
        <v>55</v>
      </c>
      <c r="B73" s="28">
        <v>880</v>
      </c>
      <c r="C73" s="28">
        <v>514</v>
      </c>
      <c r="D73" s="28">
        <v>422</v>
      </c>
      <c r="E73" s="25">
        <f t="shared" si="5"/>
        <v>0.71206225680933843</v>
      </c>
      <c r="F73" s="4">
        <f t="shared" si="6"/>
        <v>1.0853080568720381</v>
      </c>
      <c r="G73" s="28">
        <v>4808</v>
      </c>
      <c r="H73" s="28">
        <v>3020</v>
      </c>
      <c r="I73" s="28">
        <f>D73+מאי!I73</f>
        <v>4029</v>
      </c>
      <c r="J73" s="25">
        <f t="shared" si="7"/>
        <v>0.59205298013245033</v>
      </c>
      <c r="K73" s="4">
        <f t="shared" si="4"/>
        <v>0.19334822536609586</v>
      </c>
      <c r="M73" s="13"/>
    </row>
    <row r="74" spans="1:13" ht="14.25" customHeight="1" x14ac:dyDescent="0.2">
      <c r="A74" s="2" t="s">
        <v>56</v>
      </c>
      <c r="B74" s="28">
        <v>1788</v>
      </c>
      <c r="C74" s="28">
        <v>951</v>
      </c>
      <c r="D74" s="28">
        <v>661</v>
      </c>
      <c r="E74" s="25">
        <f t="shared" si="5"/>
        <v>0.88012618296529976</v>
      </c>
      <c r="F74" s="5" t="s">
        <v>127</v>
      </c>
      <c r="G74" s="28">
        <v>10910</v>
      </c>
      <c r="H74" s="28">
        <v>7582</v>
      </c>
      <c r="I74" s="28">
        <f>D74+מאי!I74</f>
        <v>7366</v>
      </c>
      <c r="J74" s="25">
        <f t="shared" si="7"/>
        <v>0.43893431812186767</v>
      </c>
      <c r="K74" s="4">
        <f t="shared" si="4"/>
        <v>0.48112951398316595</v>
      </c>
      <c r="M74" s="13"/>
    </row>
    <row r="75" spans="1:13" ht="14.25" customHeight="1" x14ac:dyDescent="0.2">
      <c r="A75" s="2" t="s">
        <v>57</v>
      </c>
      <c r="B75" s="28">
        <v>770</v>
      </c>
      <c r="C75" s="28">
        <v>526</v>
      </c>
      <c r="D75" s="28">
        <v>499</v>
      </c>
      <c r="E75" s="25">
        <f t="shared" si="5"/>
        <v>0.46387832699619769</v>
      </c>
      <c r="F75" s="4">
        <f t="shared" si="6"/>
        <v>0.54308617234468937</v>
      </c>
      <c r="G75" s="28">
        <v>7300</v>
      </c>
      <c r="H75" s="28">
        <v>4899</v>
      </c>
      <c r="I75" s="28">
        <f>D75+מאי!I75</f>
        <v>6138</v>
      </c>
      <c r="J75" s="25">
        <f t="shared" si="7"/>
        <v>0.49010002041232914</v>
      </c>
      <c r="K75" s="4">
        <f t="shared" si="4"/>
        <v>0.18931247963506026</v>
      </c>
      <c r="M75" s="13"/>
    </row>
    <row r="76" spans="1:13" ht="14.25" customHeight="1" x14ac:dyDescent="0.2">
      <c r="A76" s="2" t="s">
        <v>58</v>
      </c>
      <c r="B76" s="28">
        <v>2179</v>
      </c>
      <c r="C76" s="28">
        <v>1746</v>
      </c>
      <c r="D76" s="28">
        <v>2497</v>
      </c>
      <c r="E76" s="25">
        <f t="shared" si="5"/>
        <v>0.24799541809851089</v>
      </c>
      <c r="F76" s="4">
        <f t="shared" si="6"/>
        <v>-0.12735282338806564</v>
      </c>
      <c r="G76" s="28">
        <v>10225</v>
      </c>
      <c r="H76" s="28">
        <v>9542</v>
      </c>
      <c r="I76" s="28">
        <f>D76+מאי!I76</f>
        <v>10532</v>
      </c>
      <c r="J76" s="25">
        <f t="shared" si="7"/>
        <v>7.1578285474743319E-2</v>
      </c>
      <c r="K76" s="4">
        <f t="shared" si="4"/>
        <v>-2.9149259399924077E-2</v>
      </c>
      <c r="M76" s="13"/>
    </row>
    <row r="77" spans="1:13" ht="14.25" customHeight="1" x14ac:dyDescent="0.2">
      <c r="A77" s="2" t="s">
        <v>59</v>
      </c>
      <c r="B77" s="28">
        <v>445</v>
      </c>
      <c r="C77" s="28">
        <v>337</v>
      </c>
      <c r="D77" s="28">
        <f>219+789-387-82-237</f>
        <v>302</v>
      </c>
      <c r="E77" s="25">
        <f t="shared" si="5"/>
        <v>0.32047477744807118</v>
      </c>
      <c r="F77" s="4">
        <f t="shared" si="6"/>
        <v>0.47350993377483452</v>
      </c>
      <c r="G77" s="28">
        <v>3041</v>
      </c>
      <c r="H77" s="28">
        <v>2542</v>
      </c>
      <c r="I77" s="28" t="e">
        <f>D77+מאי!I77</f>
        <v>#REF!</v>
      </c>
      <c r="J77" s="25">
        <f t="shared" si="7"/>
        <v>0.19630212431156568</v>
      </c>
      <c r="K77" s="4" t="e">
        <f t="shared" si="4"/>
        <v>#REF!</v>
      </c>
    </row>
    <row r="78" spans="1:13" ht="14.25" customHeight="1" x14ac:dyDescent="0.2">
      <c r="A78" s="2"/>
      <c r="B78" s="28"/>
      <c r="C78" s="28"/>
      <c r="D78" s="28"/>
      <c r="E78" s="25"/>
      <c r="F78" s="4"/>
      <c r="G78" s="28"/>
      <c r="H78" s="28"/>
      <c r="I78" s="28"/>
      <c r="J78" s="25"/>
      <c r="K78" s="4"/>
    </row>
    <row r="79" spans="1:13" ht="14.25" customHeight="1" x14ac:dyDescent="0.2">
      <c r="A79" s="3" t="s">
        <v>60</v>
      </c>
      <c r="B79" s="28">
        <v>96839</v>
      </c>
      <c r="C79" s="28">
        <v>84537</v>
      </c>
      <c r="D79" s="28">
        <f>SUM(D80:D83)</f>
        <v>86965</v>
      </c>
      <c r="E79" s="25">
        <f t="shared" si="5"/>
        <v>0.14552207908962944</v>
      </c>
      <c r="F79" s="4">
        <f t="shared" si="6"/>
        <v>0.11353992985683892</v>
      </c>
      <c r="G79" s="28">
        <v>459056</v>
      </c>
      <c r="H79" s="28">
        <v>403258</v>
      </c>
      <c r="I79" s="28">
        <f>D79+מאי!I79</f>
        <v>412611</v>
      </c>
      <c r="J79" s="25">
        <f t="shared" si="7"/>
        <v>0.13836799269946298</v>
      </c>
      <c r="K79" s="4">
        <f t="shared" si="4"/>
        <v>0.11256364953915421</v>
      </c>
    </row>
    <row r="80" spans="1:13" ht="14.25" customHeight="1" x14ac:dyDescent="0.2">
      <c r="A80" s="3" t="s">
        <v>61</v>
      </c>
      <c r="B80" s="28">
        <v>78875</v>
      </c>
      <c r="C80" s="28">
        <v>67926</v>
      </c>
      <c r="D80" s="28">
        <v>69628</v>
      </c>
      <c r="E80" s="25">
        <f t="shared" si="5"/>
        <v>0.16119011865854027</v>
      </c>
      <c r="F80" s="4">
        <f t="shared" si="6"/>
        <v>0.13280576779456532</v>
      </c>
      <c r="G80" s="28">
        <v>352813</v>
      </c>
      <c r="H80" s="28">
        <v>307856</v>
      </c>
      <c r="I80" s="28">
        <f>D80+מאי!I80</f>
        <v>313333</v>
      </c>
      <c r="J80" s="25">
        <f t="shared" si="7"/>
        <v>0.14603256067771953</v>
      </c>
      <c r="K80" s="4">
        <f t="shared" si="4"/>
        <v>0.12600013404269572</v>
      </c>
    </row>
    <row r="81" spans="1:11" ht="14.25" customHeight="1" x14ac:dyDescent="0.2">
      <c r="A81" s="3" t="s">
        <v>62</v>
      </c>
      <c r="B81" s="28">
        <v>6145</v>
      </c>
      <c r="C81" s="28">
        <v>5515</v>
      </c>
      <c r="D81" s="28">
        <v>5520</v>
      </c>
      <c r="E81" s="25">
        <f t="shared" si="5"/>
        <v>0.1142339075249319</v>
      </c>
      <c r="F81" s="4">
        <f t="shared" si="6"/>
        <v>0.11322463768115942</v>
      </c>
      <c r="G81" s="28">
        <v>35675</v>
      </c>
      <c r="H81" s="28">
        <v>30973</v>
      </c>
      <c r="I81" s="28">
        <f>D81+מאי!I81</f>
        <v>33272</v>
      </c>
      <c r="J81" s="25">
        <f t="shared" si="7"/>
        <v>0.15180964065476377</v>
      </c>
      <c r="K81" s="4">
        <f t="shared" si="4"/>
        <v>7.2222890117816796E-2</v>
      </c>
    </row>
    <row r="82" spans="1:11" ht="14.25" customHeight="1" x14ac:dyDescent="0.2">
      <c r="A82" s="2" t="s">
        <v>63</v>
      </c>
      <c r="B82" s="28">
        <v>2097</v>
      </c>
      <c r="C82" s="28">
        <v>1845</v>
      </c>
      <c r="D82" s="28">
        <v>1654</v>
      </c>
      <c r="E82" s="25">
        <f t="shared" si="5"/>
        <v>0.13658536585365844</v>
      </c>
      <c r="F82" s="4">
        <f t="shared" si="6"/>
        <v>0.2678355501813785</v>
      </c>
      <c r="G82" s="28">
        <v>10088</v>
      </c>
      <c r="H82" s="28">
        <v>8864</v>
      </c>
      <c r="I82" s="28">
        <f>D82+מאי!I82</f>
        <v>8917</v>
      </c>
      <c r="J82" s="25">
        <f t="shared" si="7"/>
        <v>0.13808664259927794</v>
      </c>
      <c r="K82" s="4">
        <f t="shared" si="4"/>
        <v>0.13132219356285746</v>
      </c>
    </row>
    <row r="83" spans="1:11" ht="14.25" customHeight="1" x14ac:dyDescent="0.2">
      <c r="A83" s="3" t="s">
        <v>64</v>
      </c>
      <c r="B83" s="28">
        <v>9722</v>
      </c>
      <c r="C83" s="28">
        <v>9251</v>
      </c>
      <c r="D83" s="28">
        <f>1138+9025</f>
        <v>10163</v>
      </c>
      <c r="E83" s="25">
        <f t="shared" si="5"/>
        <v>5.0913414765971332E-2</v>
      </c>
      <c r="F83" s="4">
        <f t="shared" si="6"/>
        <v>-4.3392699006198909E-2</v>
      </c>
      <c r="G83" s="28">
        <v>60480</v>
      </c>
      <c r="H83" s="28">
        <v>55565</v>
      </c>
      <c r="I83" s="28">
        <f>D83+מאי!I83</f>
        <v>57089</v>
      </c>
      <c r="J83" s="25">
        <f t="shared" si="7"/>
        <v>8.8454962656348446E-2</v>
      </c>
      <c r="K83" s="4">
        <f t="shared" si="4"/>
        <v>5.9398483070293828E-2</v>
      </c>
    </row>
    <row r="84" spans="1:11" ht="14.25" customHeight="1" x14ac:dyDescent="0.2">
      <c r="A84" s="2" t="s">
        <v>65</v>
      </c>
      <c r="B84" s="28">
        <v>526</v>
      </c>
      <c r="C84" s="28">
        <v>287</v>
      </c>
      <c r="D84" s="28">
        <v>192</v>
      </c>
      <c r="E84" s="25">
        <f t="shared" si="5"/>
        <v>0.83275261324041816</v>
      </c>
      <c r="F84" s="5" t="s">
        <v>127</v>
      </c>
      <c r="G84" s="28">
        <v>1741</v>
      </c>
      <c r="H84" s="28">
        <v>1245</v>
      </c>
      <c r="I84" s="28">
        <f>D84+מאי!I84</f>
        <v>1278</v>
      </c>
      <c r="J84" s="25">
        <f t="shared" si="7"/>
        <v>0.39839357429718869</v>
      </c>
      <c r="K84" s="4">
        <f t="shared" si="4"/>
        <v>0.36228482003129892</v>
      </c>
    </row>
    <row r="85" spans="1:11" ht="14.25" customHeight="1" x14ac:dyDescent="0.2">
      <c r="A85" s="3" t="s">
        <v>66</v>
      </c>
      <c r="B85" s="28">
        <v>1625</v>
      </c>
      <c r="C85" s="28">
        <v>1446</v>
      </c>
      <c r="D85" s="28">
        <v>1642</v>
      </c>
      <c r="E85" s="25">
        <f t="shared" si="5"/>
        <v>0.12378976486860305</v>
      </c>
      <c r="F85" s="4">
        <f t="shared" si="6"/>
        <v>-1.0353227771010998E-2</v>
      </c>
      <c r="G85" s="28">
        <v>14772</v>
      </c>
      <c r="H85" s="28">
        <v>13234</v>
      </c>
      <c r="I85" s="28">
        <f>D85+מאי!I85</f>
        <v>12997</v>
      </c>
      <c r="J85" s="25">
        <f t="shared" si="7"/>
        <v>0.11621580776787055</v>
      </c>
      <c r="K85" s="4">
        <f t="shared" si="4"/>
        <v>0.13656997768715851</v>
      </c>
    </row>
    <row r="86" spans="1:11" ht="14.25" customHeight="1" x14ac:dyDescent="0.2">
      <c r="A86" s="2" t="s">
        <v>67</v>
      </c>
      <c r="B86" s="28">
        <v>3713</v>
      </c>
      <c r="C86" s="28">
        <v>3900</v>
      </c>
      <c r="D86" s="28">
        <v>4412</v>
      </c>
      <c r="E86" s="25">
        <f t="shared" si="5"/>
        <v>-4.7948717948717912E-2</v>
      </c>
      <c r="F86" s="4">
        <f t="shared" si="6"/>
        <v>-0.15843155031731637</v>
      </c>
      <c r="G86" s="28">
        <v>25468</v>
      </c>
      <c r="H86" s="28">
        <v>23673</v>
      </c>
      <c r="I86" s="28">
        <f>D86+מאי!I86</f>
        <v>25155</v>
      </c>
      <c r="J86" s="25">
        <f t="shared" si="7"/>
        <v>7.5824779284416888E-2</v>
      </c>
      <c r="K86" s="4">
        <f t="shared" si="4"/>
        <v>1.2442854303319484E-2</v>
      </c>
    </row>
    <row r="87" spans="1:11" ht="14.25" customHeight="1" x14ac:dyDescent="0.2">
      <c r="A87" s="2" t="s">
        <v>68</v>
      </c>
      <c r="B87" s="28">
        <v>409</v>
      </c>
      <c r="C87" s="28">
        <v>413</v>
      </c>
      <c r="D87" s="28">
        <v>307</v>
      </c>
      <c r="E87" s="25">
        <f t="shared" si="5"/>
        <v>-9.6852300242130651E-3</v>
      </c>
      <c r="F87" s="4">
        <f t="shared" si="6"/>
        <v>0.33224755700325725</v>
      </c>
      <c r="G87" s="28">
        <v>3415</v>
      </c>
      <c r="H87" s="28">
        <v>3096</v>
      </c>
      <c r="I87" s="28">
        <f>D87+מאי!I87</f>
        <v>2971</v>
      </c>
      <c r="J87" s="25">
        <f t="shared" si="7"/>
        <v>0.10303617571059442</v>
      </c>
      <c r="K87" s="4">
        <f t="shared" si="4"/>
        <v>0.14944463143722642</v>
      </c>
    </row>
    <row r="88" spans="1:11" ht="14.25" customHeight="1" x14ac:dyDescent="0.2">
      <c r="A88" s="2" t="s">
        <v>69</v>
      </c>
      <c r="B88" s="28">
        <v>1053</v>
      </c>
      <c r="C88" s="28">
        <v>1240</v>
      </c>
      <c r="D88" s="28">
        <v>1298</v>
      </c>
      <c r="E88" s="25">
        <f t="shared" si="5"/>
        <v>-0.15080645161290318</v>
      </c>
      <c r="F88" s="4">
        <f t="shared" si="6"/>
        <v>-0.18875192604006163</v>
      </c>
      <c r="G88" s="28">
        <v>4632</v>
      </c>
      <c r="H88" s="28">
        <v>4700</v>
      </c>
      <c r="I88" s="28">
        <f>D88+מאי!I88</f>
        <v>4757</v>
      </c>
      <c r="J88" s="25">
        <f t="shared" si="7"/>
        <v>-1.4468085106382977E-2</v>
      </c>
      <c r="K88" s="4">
        <f t="shared" si="4"/>
        <v>-2.6277065377338649E-2</v>
      </c>
    </row>
    <row r="89" spans="1:11" ht="14.25" customHeight="1" x14ac:dyDescent="0.2">
      <c r="A89" s="2" t="s">
        <v>70</v>
      </c>
      <c r="B89" s="28">
        <v>164</v>
      </c>
      <c r="C89" s="28">
        <v>178</v>
      </c>
      <c r="D89" s="28">
        <v>348</v>
      </c>
      <c r="E89" s="25">
        <f t="shared" si="5"/>
        <v>-7.8651685393258397E-2</v>
      </c>
      <c r="F89" s="4">
        <f t="shared" si="6"/>
        <v>-0.52873563218390807</v>
      </c>
      <c r="G89" s="28">
        <v>1215</v>
      </c>
      <c r="H89" s="28">
        <v>1276</v>
      </c>
      <c r="I89" s="28">
        <f>D89+מאי!I89</f>
        <v>1476</v>
      </c>
      <c r="J89" s="25">
        <f t="shared" si="7"/>
        <v>-4.780564263322884E-2</v>
      </c>
      <c r="K89" s="4">
        <f t="shared" si="4"/>
        <v>-0.17682926829268297</v>
      </c>
    </row>
    <row r="90" spans="1:11" ht="14.25" customHeight="1" x14ac:dyDescent="0.2">
      <c r="A90" s="2"/>
      <c r="B90" s="28"/>
      <c r="C90" s="28"/>
      <c r="D90" s="28"/>
      <c r="E90" s="25"/>
      <c r="F90" s="4"/>
      <c r="G90" s="28"/>
      <c r="H90" s="28"/>
      <c r="I90" s="28"/>
      <c r="J90" s="25"/>
      <c r="K90" s="4"/>
    </row>
    <row r="91" spans="1:11" ht="14.25" customHeight="1" x14ac:dyDescent="0.2">
      <c r="A91" s="2" t="s">
        <v>71</v>
      </c>
      <c r="B91" s="28">
        <v>4039</v>
      </c>
      <c r="C91" s="28">
        <v>3892</v>
      </c>
      <c r="D91" s="28">
        <f>SUM(D92:D94)</f>
        <v>3803</v>
      </c>
      <c r="E91" s="25">
        <f t="shared" si="5"/>
        <v>3.7769784172661858E-2</v>
      </c>
      <c r="F91" s="4">
        <f t="shared" si="6"/>
        <v>6.2056271364712146E-2</v>
      </c>
      <c r="G91" s="28">
        <v>19148</v>
      </c>
      <c r="H91" s="28">
        <v>17263</v>
      </c>
      <c r="I91" s="28">
        <f>D91+מאי!I91</f>
        <v>16877</v>
      </c>
      <c r="J91" s="25">
        <f t="shared" si="7"/>
        <v>0.10919307188785266</v>
      </c>
      <c r="K91" s="4">
        <f t="shared" si="4"/>
        <v>0.1345618297090716</v>
      </c>
    </row>
    <row r="92" spans="1:11" ht="14.25" customHeight="1" x14ac:dyDescent="0.2">
      <c r="A92" s="2" t="s">
        <v>72</v>
      </c>
      <c r="B92" s="28">
        <v>3645</v>
      </c>
      <c r="C92" s="28">
        <v>3537</v>
      </c>
      <c r="D92" s="28">
        <v>3385</v>
      </c>
      <c r="E92" s="25">
        <f t="shared" si="5"/>
        <v>3.0534351145038219E-2</v>
      </c>
      <c r="F92" s="4">
        <f t="shared" si="6"/>
        <v>7.6809453471196498E-2</v>
      </c>
      <c r="G92" s="28">
        <v>16604</v>
      </c>
      <c r="H92" s="28">
        <v>15155</v>
      </c>
      <c r="I92" s="28">
        <f>D92+מאי!I92</f>
        <v>14776</v>
      </c>
      <c r="J92" s="25">
        <f t="shared" si="7"/>
        <v>9.5612009237875384E-2</v>
      </c>
      <c r="K92" s="4">
        <f t="shared" si="4"/>
        <v>0.12371413102328099</v>
      </c>
    </row>
    <row r="93" spans="1:11" ht="14.25" customHeight="1" x14ac:dyDescent="0.2">
      <c r="A93" s="2" t="s">
        <v>73</v>
      </c>
      <c r="B93" s="28">
        <v>339</v>
      </c>
      <c r="C93" s="28">
        <v>326</v>
      </c>
      <c r="D93" s="28">
        <v>386</v>
      </c>
      <c r="E93" s="25">
        <f t="shared" si="5"/>
        <v>3.9877300613496924E-2</v>
      </c>
      <c r="F93" s="4">
        <f t="shared" si="6"/>
        <v>-0.12176165803108807</v>
      </c>
      <c r="G93" s="28">
        <v>1975</v>
      </c>
      <c r="H93" s="28">
        <v>1688</v>
      </c>
      <c r="I93" s="28">
        <f>D93+מאי!I93</f>
        <v>1846</v>
      </c>
      <c r="J93" s="25">
        <f t="shared" si="7"/>
        <v>0.17002369668246442</v>
      </c>
      <c r="K93" s="4">
        <f t="shared" si="4"/>
        <v>6.9880823401950121E-2</v>
      </c>
    </row>
    <row r="94" spans="1:11" ht="14.25" customHeight="1" x14ac:dyDescent="0.2">
      <c r="A94" s="2" t="s">
        <v>17</v>
      </c>
      <c r="B94" s="28">
        <v>55</v>
      </c>
      <c r="C94" s="28">
        <v>29</v>
      </c>
      <c r="D94" s="28">
        <v>32</v>
      </c>
      <c r="E94" s="25">
        <f t="shared" si="5"/>
        <v>0.89655172413793105</v>
      </c>
      <c r="F94" s="4">
        <f t="shared" si="6"/>
        <v>0.71875</v>
      </c>
      <c r="G94" s="28">
        <v>569</v>
      </c>
      <c r="H94" s="28">
        <v>420</v>
      </c>
      <c r="I94" s="28">
        <f>D94+מאי!I94</f>
        <v>255</v>
      </c>
      <c r="J94" s="25">
        <f t="shared" si="7"/>
        <v>0.35476190476190483</v>
      </c>
      <c r="K94" s="4">
        <f t="shared" si="4"/>
        <v>1.2313725490196079</v>
      </c>
    </row>
    <row r="95" spans="1:11" ht="14.25" customHeight="1" x14ac:dyDescent="0.2">
      <c r="A95" s="2"/>
      <c r="B95" s="28"/>
      <c r="C95" s="28"/>
      <c r="D95" s="28"/>
      <c r="E95" s="25"/>
      <c r="F95" s="4"/>
      <c r="G95" s="28"/>
      <c r="H95" s="28"/>
      <c r="I95" s="28"/>
      <c r="J95" s="25"/>
      <c r="K95" s="4"/>
    </row>
    <row r="96" spans="1:11" ht="14.25" customHeight="1" x14ac:dyDescent="0.2">
      <c r="A96" s="2" t="s">
        <v>74</v>
      </c>
      <c r="B96" s="28">
        <v>922</v>
      </c>
      <c r="C96" s="28">
        <v>2812</v>
      </c>
      <c r="D96" s="28">
        <v>3003</v>
      </c>
      <c r="E96" s="25">
        <f t="shared" si="5"/>
        <v>-0.67211948790896159</v>
      </c>
      <c r="F96" s="4">
        <f t="shared" si="6"/>
        <v>-0.69297369297369293</v>
      </c>
      <c r="G96" s="28">
        <v>5940</v>
      </c>
      <c r="H96" s="28">
        <v>8310</v>
      </c>
      <c r="I96" s="28">
        <f>D96+מאי!I96</f>
        <v>8768</v>
      </c>
      <c r="J96" s="25">
        <f t="shared" si="7"/>
        <v>-0.28519855595667865</v>
      </c>
      <c r="K96" s="4">
        <f t="shared" si="4"/>
        <v>-0.32253649635036497</v>
      </c>
    </row>
  </sheetData>
  <mergeCells count="4">
    <mergeCell ref="J3:K3"/>
    <mergeCell ref="E3:F3"/>
    <mergeCell ref="B3:D3"/>
    <mergeCell ref="G3:I3"/>
  </mergeCell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6"/>
  <sheetViews>
    <sheetView workbookViewId="0">
      <pane xSplit="1" topLeftCell="B1" activePane="topRight" state="frozen"/>
      <selection pane="topRight" activeCell="N29" sqref="N29"/>
    </sheetView>
  </sheetViews>
  <sheetFormatPr defaultRowHeight="14.25" x14ac:dyDescent="0.2"/>
  <cols>
    <col min="1" max="1" width="18.125" style="1" customWidth="1"/>
    <col min="2" max="2" width="10.375" style="1" customWidth="1"/>
    <col min="3" max="3" width="9.75" style="1" customWidth="1"/>
    <col min="4" max="4" width="10" style="1" customWidth="1"/>
    <col min="5" max="5" width="8.375" customWidth="1"/>
    <col min="6" max="6" width="9.375" customWidth="1"/>
    <col min="7" max="7" width="9.875" customWidth="1"/>
    <col min="8" max="8" width="12" customWidth="1"/>
    <col min="9" max="9" width="9.875" customWidth="1"/>
    <col min="10" max="10" width="8.875" customWidth="1"/>
  </cols>
  <sheetData>
    <row r="1" spans="1:13" x14ac:dyDescent="0.2">
      <c r="A1" s="1" t="s">
        <v>117</v>
      </c>
    </row>
    <row r="3" spans="1:13" s="9" customFormat="1" ht="14.25" customHeight="1" x14ac:dyDescent="0.2">
      <c r="A3" s="8"/>
      <c r="B3" s="246" t="s">
        <v>90</v>
      </c>
      <c r="C3" s="249"/>
      <c r="D3" s="249"/>
      <c r="E3" s="248" t="s">
        <v>76</v>
      </c>
      <c r="F3" s="248"/>
      <c r="G3" s="246" t="s">
        <v>91</v>
      </c>
      <c r="H3" s="249"/>
      <c r="I3" s="249"/>
      <c r="J3" s="248" t="s">
        <v>76</v>
      </c>
      <c r="K3" s="248"/>
    </row>
    <row r="4" spans="1:13" s="10" customFormat="1" ht="12.75" x14ac:dyDescent="0.2">
      <c r="A4" s="38"/>
      <c r="B4" s="10">
        <v>2014</v>
      </c>
      <c r="C4" s="61">
        <v>2013</v>
      </c>
      <c r="D4" s="38">
        <v>2012</v>
      </c>
      <c r="E4" s="38" t="s">
        <v>120</v>
      </c>
      <c r="F4" s="38" t="s">
        <v>121</v>
      </c>
      <c r="G4" s="10">
        <v>2014</v>
      </c>
      <c r="H4" s="61">
        <v>2013</v>
      </c>
      <c r="I4" s="38">
        <v>2012</v>
      </c>
      <c r="J4" s="38" t="s">
        <v>120</v>
      </c>
      <c r="K4" s="35" t="s">
        <v>121</v>
      </c>
    </row>
    <row r="5" spans="1:13" x14ac:dyDescent="0.2">
      <c r="A5" s="6" t="s">
        <v>0</v>
      </c>
      <c r="B5" s="42">
        <v>193776</v>
      </c>
      <c r="C5" s="42">
        <v>245855</v>
      </c>
      <c r="D5" s="40">
        <v>241147</v>
      </c>
      <c r="E5" s="41">
        <f>B5/C5-1</f>
        <v>-0.21182811006487567</v>
      </c>
      <c r="F5" s="41">
        <f>B5/D5-1</f>
        <v>-0.19644034551539102</v>
      </c>
      <c r="G5" s="40">
        <v>1884152</v>
      </c>
      <c r="H5" s="40">
        <v>1673160</v>
      </c>
      <c r="I5" s="40">
        <f>D5+יוני!I5</f>
        <v>1685509</v>
      </c>
      <c r="J5" s="41">
        <f>G5/H5-1</f>
        <v>0.12610389920868292</v>
      </c>
      <c r="K5" s="45">
        <f>G5/I5-1</f>
        <v>0.11785341994614096</v>
      </c>
      <c r="L5" s="31"/>
      <c r="M5" s="13"/>
    </row>
    <row r="6" spans="1:13" x14ac:dyDescent="0.2">
      <c r="A6" s="6" t="s">
        <v>1</v>
      </c>
      <c r="B6" s="40">
        <v>13068</v>
      </c>
      <c r="C6" s="40">
        <v>12907</v>
      </c>
      <c r="D6" s="42">
        <f>+D8+D21</f>
        <v>16062</v>
      </c>
      <c r="E6" s="41">
        <f>B6/C6-1</f>
        <v>1.2473851398465907E-2</v>
      </c>
      <c r="F6" s="41">
        <f>B6/D6-1</f>
        <v>-0.18640268957788564</v>
      </c>
      <c r="G6" s="40">
        <v>153783</v>
      </c>
      <c r="H6" s="40">
        <v>140293</v>
      </c>
      <c r="I6" s="40" t="e">
        <f>D6+יוני!I6</f>
        <v>#REF!</v>
      </c>
      <c r="J6" s="41">
        <f t="shared" ref="J6:J69" si="0">G6/H6-1</f>
        <v>9.6155902290206985E-2</v>
      </c>
      <c r="K6" s="45" t="e">
        <f t="shared" ref="K6:K69" si="1">G6/I6-1</f>
        <v>#REF!</v>
      </c>
      <c r="L6" s="31"/>
      <c r="M6" s="13"/>
    </row>
    <row r="7" spans="1:13" x14ac:dyDescent="0.2">
      <c r="A7" s="6"/>
      <c r="B7" s="40"/>
      <c r="C7" s="40"/>
      <c r="D7" s="43"/>
      <c r="E7" s="41"/>
      <c r="F7" s="41"/>
      <c r="G7" s="40"/>
      <c r="H7" s="40"/>
      <c r="I7" s="40"/>
      <c r="J7" s="41"/>
      <c r="K7" s="45"/>
      <c r="L7" s="31"/>
      <c r="M7" s="13"/>
    </row>
    <row r="8" spans="1:13" x14ac:dyDescent="0.2">
      <c r="A8" s="6" t="s">
        <v>2</v>
      </c>
      <c r="B8" s="40">
        <v>9114</v>
      </c>
      <c r="C8" s="40">
        <v>8592</v>
      </c>
      <c r="D8" s="42">
        <f>SUM(D9:D19)</f>
        <v>9511</v>
      </c>
      <c r="E8" s="41">
        <f t="shared" ref="E8:E70" si="2">B8/C8-1</f>
        <v>6.0754189944134174E-2</v>
      </c>
      <c r="F8" s="41">
        <f t="shared" ref="F8:F70" si="3">B8/D8-1</f>
        <v>-4.1741141835769158E-2</v>
      </c>
      <c r="G8" s="40">
        <v>115191</v>
      </c>
      <c r="H8" s="40">
        <v>105070</v>
      </c>
      <c r="I8" s="40" t="e">
        <f>D8+יוני!I8</f>
        <v>#REF!</v>
      </c>
      <c r="J8" s="41">
        <f t="shared" si="0"/>
        <v>9.6326258684686472E-2</v>
      </c>
      <c r="K8" s="45" t="e">
        <f t="shared" si="1"/>
        <v>#REF!</v>
      </c>
      <c r="L8" s="31"/>
      <c r="M8" s="13"/>
    </row>
    <row r="9" spans="1:13" x14ac:dyDescent="0.2">
      <c r="A9" s="6" t="s">
        <v>3</v>
      </c>
      <c r="B9" s="42">
        <v>1454</v>
      </c>
      <c r="C9" s="42">
        <v>1092</v>
      </c>
      <c r="D9" s="40">
        <v>2178</v>
      </c>
      <c r="E9" s="41">
        <f t="shared" si="2"/>
        <v>0.33150183150183143</v>
      </c>
      <c r="F9" s="41">
        <f t="shared" si="3"/>
        <v>-0.33241505968778695</v>
      </c>
      <c r="G9" s="40">
        <v>23374</v>
      </c>
      <c r="H9" s="40">
        <v>24947</v>
      </c>
      <c r="I9" s="40">
        <f>D9+יוני!I9</f>
        <v>27928</v>
      </c>
      <c r="J9" s="41">
        <f t="shared" si="0"/>
        <v>-6.3053673788431519E-2</v>
      </c>
      <c r="K9" s="45">
        <f t="shared" si="1"/>
        <v>-0.16306215983958749</v>
      </c>
      <c r="L9" s="31"/>
      <c r="M9" s="13"/>
    </row>
    <row r="10" spans="1:13" x14ac:dyDescent="0.2">
      <c r="A10" s="6" t="s">
        <v>4</v>
      </c>
      <c r="B10" s="40">
        <v>79</v>
      </c>
      <c r="C10" s="40">
        <v>111</v>
      </c>
      <c r="D10" s="40">
        <v>188</v>
      </c>
      <c r="E10" s="41">
        <f t="shared" si="2"/>
        <v>-0.28828828828828834</v>
      </c>
      <c r="F10" s="41">
        <f t="shared" si="3"/>
        <v>-0.57978723404255317</v>
      </c>
      <c r="G10" s="40">
        <v>5596</v>
      </c>
      <c r="H10" s="40">
        <v>4560</v>
      </c>
      <c r="I10" s="40">
        <f>D10+יוני!I10</f>
        <v>3443</v>
      </c>
      <c r="J10" s="41">
        <f t="shared" si="0"/>
        <v>0.22719298245614028</v>
      </c>
      <c r="K10" s="45">
        <f t="shared" si="1"/>
        <v>0.6253267499273889</v>
      </c>
      <c r="L10" s="31"/>
      <c r="M10" s="13"/>
    </row>
    <row r="11" spans="1:13" x14ac:dyDescent="0.2">
      <c r="A11" s="6" t="s">
        <v>5</v>
      </c>
      <c r="B11" s="42">
        <v>1676</v>
      </c>
      <c r="C11" s="42">
        <v>1218</v>
      </c>
      <c r="D11" s="40">
        <v>745</v>
      </c>
      <c r="E11" s="41">
        <f t="shared" si="2"/>
        <v>0.37602627257799681</v>
      </c>
      <c r="F11" s="41">
        <f t="shared" si="3"/>
        <v>1.2496644295302013</v>
      </c>
      <c r="G11" s="40">
        <v>18452</v>
      </c>
      <c r="H11" s="40">
        <v>16878</v>
      </c>
      <c r="I11" s="40">
        <f>D11+יוני!I11</f>
        <v>15183</v>
      </c>
      <c r="J11" s="41">
        <f t="shared" si="0"/>
        <v>9.3257494963858267E-2</v>
      </c>
      <c r="K11" s="45">
        <f t="shared" si="1"/>
        <v>0.2153065928999538</v>
      </c>
      <c r="L11" s="31"/>
      <c r="M11" s="13"/>
    </row>
    <row r="12" spans="1:13" x14ac:dyDescent="0.2">
      <c r="A12" s="6" t="s">
        <v>104</v>
      </c>
      <c r="B12" s="40">
        <v>610</v>
      </c>
      <c r="C12" s="40">
        <v>503</v>
      </c>
      <c r="D12" s="40">
        <v>396</v>
      </c>
      <c r="E12" s="41">
        <f t="shared" si="2"/>
        <v>0.2127236580516898</v>
      </c>
      <c r="F12" s="41">
        <f t="shared" si="3"/>
        <v>0.54040404040404044</v>
      </c>
      <c r="G12" s="40">
        <v>3644</v>
      </c>
      <c r="H12" s="40">
        <v>2628</v>
      </c>
      <c r="I12" s="40">
        <f>D12+יוני!I12</f>
        <v>2455</v>
      </c>
      <c r="J12" s="41">
        <f t="shared" si="0"/>
        <v>0.38660578386605793</v>
      </c>
      <c r="K12" s="45">
        <f t="shared" si="1"/>
        <v>0.48431771894093689</v>
      </c>
      <c r="L12" s="31"/>
      <c r="M12" s="13"/>
    </row>
    <row r="13" spans="1:13" x14ac:dyDescent="0.2">
      <c r="A13" s="6" t="s">
        <v>6</v>
      </c>
      <c r="B13" s="40">
        <v>2485</v>
      </c>
      <c r="C13" s="40">
        <v>1354</v>
      </c>
      <c r="D13" s="40">
        <f>1879-396</f>
        <v>1483</v>
      </c>
      <c r="E13" s="41">
        <f t="shared" si="2"/>
        <v>0.83530280649926136</v>
      </c>
      <c r="F13" s="41">
        <f t="shared" si="3"/>
        <v>0.67565745111260966</v>
      </c>
      <c r="G13" s="40">
        <v>19956</v>
      </c>
      <c r="H13" s="40">
        <v>13529</v>
      </c>
      <c r="I13" s="40">
        <f>D13+יוני!I13</f>
        <v>10759</v>
      </c>
      <c r="J13" s="41">
        <f t="shared" si="0"/>
        <v>0.4750535885874787</v>
      </c>
      <c r="K13" s="45">
        <f t="shared" si="1"/>
        <v>0.8548192211172041</v>
      </c>
      <c r="M13" s="13"/>
    </row>
    <row r="14" spans="1:13" x14ac:dyDescent="0.2">
      <c r="A14" s="6" t="s">
        <v>7</v>
      </c>
      <c r="B14" s="40">
        <v>752</v>
      </c>
      <c r="C14" s="40">
        <v>902</v>
      </c>
      <c r="D14" s="40">
        <v>999</v>
      </c>
      <c r="E14" s="41">
        <f t="shared" si="2"/>
        <v>-0.16629711751662968</v>
      </c>
      <c r="F14" s="41">
        <f t="shared" si="3"/>
        <v>-0.24724724724724723</v>
      </c>
      <c r="G14" s="40">
        <v>8721</v>
      </c>
      <c r="H14" s="40">
        <v>7132</v>
      </c>
      <c r="I14" s="40">
        <f>D14+יוני!I14</f>
        <v>9655</v>
      </c>
      <c r="J14" s="41">
        <f t="shared" si="0"/>
        <v>0.22279865395401011</v>
      </c>
      <c r="K14" s="45">
        <f t="shared" si="1"/>
        <v>-9.6737441740031072E-2</v>
      </c>
      <c r="L14" s="31"/>
      <c r="M14" s="13"/>
    </row>
    <row r="15" spans="1:13" x14ac:dyDescent="0.2">
      <c r="A15" s="6" t="s">
        <v>8</v>
      </c>
      <c r="B15" s="42">
        <v>425</v>
      </c>
      <c r="C15" s="42">
        <v>372</v>
      </c>
      <c r="D15" s="40">
        <v>433</v>
      </c>
      <c r="E15" s="41">
        <f t="shared" si="2"/>
        <v>0.14247311827956999</v>
      </c>
      <c r="F15" s="41">
        <f t="shared" si="3"/>
        <v>-1.8475750577367167E-2</v>
      </c>
      <c r="G15" s="40">
        <v>4304</v>
      </c>
      <c r="H15" s="40">
        <v>3312</v>
      </c>
      <c r="I15" s="40">
        <f>D15+יוני!I15</f>
        <v>3083</v>
      </c>
      <c r="J15" s="41">
        <f t="shared" si="0"/>
        <v>0.29951690821256038</v>
      </c>
      <c r="K15" s="45">
        <f t="shared" si="1"/>
        <v>0.39604281543950703</v>
      </c>
      <c r="L15" s="31"/>
      <c r="M15" s="13"/>
    </row>
    <row r="16" spans="1:13" x14ac:dyDescent="0.2">
      <c r="A16" s="6" t="s">
        <v>9</v>
      </c>
      <c r="B16" s="40">
        <v>881</v>
      </c>
      <c r="C16" s="40">
        <v>1749</v>
      </c>
      <c r="D16" s="40">
        <v>1842</v>
      </c>
      <c r="E16" s="41">
        <f t="shared" si="2"/>
        <v>-0.49628359062321326</v>
      </c>
      <c r="F16" s="41">
        <f t="shared" si="3"/>
        <v>-0.5217155266015201</v>
      </c>
      <c r="G16" s="40">
        <v>17337</v>
      </c>
      <c r="H16" s="40">
        <v>18299</v>
      </c>
      <c r="I16" s="40">
        <f>D16+יוני!I16</f>
        <v>20105</v>
      </c>
      <c r="J16" s="41">
        <f t="shared" si="0"/>
        <v>-5.2571178752937264E-2</v>
      </c>
      <c r="K16" s="45">
        <f t="shared" si="1"/>
        <v>-0.1376771947276797</v>
      </c>
      <c r="L16" s="31"/>
      <c r="M16" s="13"/>
    </row>
    <row r="17" spans="1:13" x14ac:dyDescent="0.2">
      <c r="A17" s="6" t="s">
        <v>10</v>
      </c>
      <c r="B17" s="40">
        <v>250</v>
      </c>
      <c r="C17" s="42">
        <v>503</v>
      </c>
      <c r="D17" s="40">
        <v>308</v>
      </c>
      <c r="E17" s="41">
        <f t="shared" si="2"/>
        <v>-0.50298210735586479</v>
      </c>
      <c r="F17" s="41">
        <f t="shared" si="3"/>
        <v>-0.18831168831168832</v>
      </c>
      <c r="G17" s="40">
        <v>5306</v>
      </c>
      <c r="H17" s="40">
        <v>5539</v>
      </c>
      <c r="I17" s="40">
        <f>D17+יוני!I17</f>
        <v>5226</v>
      </c>
      <c r="J17" s="41">
        <f t="shared" si="0"/>
        <v>-4.2065354757176432E-2</v>
      </c>
      <c r="K17" s="45">
        <f t="shared" si="1"/>
        <v>1.5308075009567546E-2</v>
      </c>
      <c r="L17" s="31"/>
      <c r="M17" s="13"/>
    </row>
    <row r="18" spans="1:13" x14ac:dyDescent="0.2">
      <c r="A18" s="6" t="s">
        <v>11</v>
      </c>
      <c r="B18" s="40">
        <v>82</v>
      </c>
      <c r="C18" s="40">
        <v>243</v>
      </c>
      <c r="D18" s="40">
        <v>505</v>
      </c>
      <c r="E18" s="41">
        <f t="shared" si="2"/>
        <v>-0.66255144032921809</v>
      </c>
      <c r="F18" s="41">
        <f t="shared" si="3"/>
        <v>-0.83762376237623759</v>
      </c>
      <c r="G18" s="40">
        <v>2190</v>
      </c>
      <c r="H18" s="40">
        <v>2425</v>
      </c>
      <c r="I18" s="40">
        <f>D18+יוני!I18</f>
        <v>3119</v>
      </c>
      <c r="J18" s="41">
        <f t="shared" si="0"/>
        <v>-9.690721649484535E-2</v>
      </c>
      <c r="K18" s="45">
        <f t="shared" si="1"/>
        <v>-0.29785187560115423</v>
      </c>
      <c r="L18" s="31"/>
      <c r="M18" s="13"/>
    </row>
    <row r="19" spans="1:13" x14ac:dyDescent="0.2">
      <c r="A19" s="6" t="s">
        <v>12</v>
      </c>
      <c r="B19" s="42">
        <v>420</v>
      </c>
      <c r="C19" s="40">
        <v>545</v>
      </c>
      <c r="D19" s="40">
        <v>434</v>
      </c>
      <c r="E19" s="41">
        <f t="shared" si="2"/>
        <v>-0.22935779816513757</v>
      </c>
      <c r="F19" s="41">
        <f t="shared" si="3"/>
        <v>-3.2258064516129004E-2</v>
      </c>
      <c r="G19" s="40">
        <v>6311</v>
      </c>
      <c r="H19" s="40">
        <v>5821</v>
      </c>
      <c r="I19" s="40">
        <f>D19+יוני!I19</f>
        <v>6098</v>
      </c>
      <c r="J19" s="41">
        <f t="shared" si="0"/>
        <v>8.417797629273327E-2</v>
      </c>
      <c r="K19" s="45">
        <f t="shared" si="1"/>
        <v>3.4929485077074496E-2</v>
      </c>
      <c r="L19" s="31"/>
      <c r="M19" s="13"/>
    </row>
    <row r="20" spans="1:13" x14ac:dyDescent="0.2">
      <c r="A20" s="6"/>
      <c r="B20" s="40"/>
      <c r="C20" s="40"/>
      <c r="D20" s="43"/>
      <c r="E20" s="41"/>
      <c r="F20" s="41"/>
      <c r="G20" s="40"/>
      <c r="H20" s="40"/>
      <c r="I20" s="40"/>
      <c r="J20" s="41"/>
      <c r="K20" s="45"/>
      <c r="L20" s="31"/>
      <c r="M20" s="13"/>
    </row>
    <row r="21" spans="1:13" x14ac:dyDescent="0.2">
      <c r="A21" s="6" t="s">
        <v>13</v>
      </c>
      <c r="B21" s="42">
        <v>3954</v>
      </c>
      <c r="C21" s="42">
        <v>4315</v>
      </c>
      <c r="D21" s="42">
        <f>SUM(D22:D25)</f>
        <v>6551</v>
      </c>
      <c r="E21" s="41">
        <f t="shared" si="2"/>
        <v>-8.3661645422943187E-2</v>
      </c>
      <c r="F21" s="41">
        <f t="shared" si="3"/>
        <v>-0.39642802625553353</v>
      </c>
      <c r="G21" s="40">
        <v>38592</v>
      </c>
      <c r="H21" s="40">
        <v>35223</v>
      </c>
      <c r="I21" s="40" t="e">
        <f>D21+יוני!I21</f>
        <v>#REF!</v>
      </c>
      <c r="J21" s="41">
        <f t="shared" si="0"/>
        <v>9.5647730176305235E-2</v>
      </c>
      <c r="K21" s="45" t="e">
        <f t="shared" si="1"/>
        <v>#REF!</v>
      </c>
      <c r="L21" s="31"/>
      <c r="M21" s="13"/>
    </row>
    <row r="22" spans="1:13" x14ac:dyDescent="0.2">
      <c r="A22" s="6" t="s">
        <v>14</v>
      </c>
      <c r="B22" s="40">
        <v>222</v>
      </c>
      <c r="C22" s="40">
        <v>392</v>
      </c>
      <c r="D22" s="40">
        <v>702</v>
      </c>
      <c r="E22" s="41">
        <f t="shared" si="2"/>
        <v>-0.43367346938775508</v>
      </c>
      <c r="F22" s="41">
        <f t="shared" si="3"/>
        <v>-0.68376068376068377</v>
      </c>
      <c r="G22" s="40">
        <v>4311</v>
      </c>
      <c r="H22" s="40">
        <v>4227</v>
      </c>
      <c r="I22" s="40">
        <f>D22+יוני!I22</f>
        <v>5873</v>
      </c>
      <c r="J22" s="41">
        <f t="shared" si="0"/>
        <v>1.9872249822569188E-2</v>
      </c>
      <c r="K22" s="45">
        <f t="shared" si="1"/>
        <v>-0.26596288098075938</v>
      </c>
      <c r="L22" s="31"/>
      <c r="M22" s="13"/>
    </row>
    <row r="23" spans="1:13" x14ac:dyDescent="0.2">
      <c r="A23" s="6" t="s">
        <v>15</v>
      </c>
      <c r="B23" s="40">
        <v>844</v>
      </c>
      <c r="C23" s="42">
        <v>1264</v>
      </c>
      <c r="D23" s="40">
        <v>1494</v>
      </c>
      <c r="E23" s="41">
        <f t="shared" si="2"/>
        <v>-0.33227848101265822</v>
      </c>
      <c r="F23" s="41">
        <f t="shared" si="3"/>
        <v>-0.43507362784471215</v>
      </c>
      <c r="G23" s="40">
        <v>16309.000000000002</v>
      </c>
      <c r="H23" s="40">
        <v>13866</v>
      </c>
      <c r="I23" s="40">
        <f>D23+יוני!I23</f>
        <v>10364</v>
      </c>
      <c r="J23" s="41">
        <f t="shared" si="0"/>
        <v>0.17618635511322678</v>
      </c>
      <c r="K23" s="45">
        <f t="shared" si="1"/>
        <v>0.5736202238517949</v>
      </c>
      <c r="L23" s="31"/>
      <c r="M23" s="13"/>
    </row>
    <row r="24" spans="1:13" x14ac:dyDescent="0.2">
      <c r="A24" s="6" t="s">
        <v>16</v>
      </c>
      <c r="B24" s="40">
        <v>1773</v>
      </c>
      <c r="C24" s="40">
        <v>1623</v>
      </c>
      <c r="D24" s="40">
        <v>3317</v>
      </c>
      <c r="E24" s="41">
        <f t="shared" si="2"/>
        <v>9.2421441774491742E-2</v>
      </c>
      <c r="F24" s="41">
        <f t="shared" si="3"/>
        <v>-0.46548085619535728</v>
      </c>
      <c r="G24" s="40">
        <v>10432</v>
      </c>
      <c r="H24" s="40">
        <v>10068</v>
      </c>
      <c r="I24" s="40">
        <f>D24+יוני!I24</f>
        <v>13665</v>
      </c>
      <c r="J24" s="41">
        <f t="shared" si="0"/>
        <v>3.615415176797776E-2</v>
      </c>
      <c r="K24" s="45">
        <f t="shared" si="1"/>
        <v>-0.23658982802780826</v>
      </c>
      <c r="L24" s="31"/>
      <c r="M24" s="13"/>
    </row>
    <row r="25" spans="1:13" x14ac:dyDescent="0.2">
      <c r="A25" s="6" t="s">
        <v>17</v>
      </c>
      <c r="B25" s="42">
        <v>1115</v>
      </c>
      <c r="C25" s="40">
        <v>1036</v>
      </c>
      <c r="D25" s="40">
        <v>1038</v>
      </c>
      <c r="E25" s="41">
        <f t="shared" si="2"/>
        <v>7.6254826254826158E-2</v>
      </c>
      <c r="F25" s="41">
        <f t="shared" si="3"/>
        <v>7.4181117533718588E-2</v>
      </c>
      <c r="G25" s="40">
        <v>7540</v>
      </c>
      <c r="H25" s="40">
        <v>7062</v>
      </c>
      <c r="I25" s="40">
        <f>D25+יוני!I25</f>
        <v>5498</v>
      </c>
      <c r="J25" s="41">
        <f t="shared" si="0"/>
        <v>6.7686207873123738E-2</v>
      </c>
      <c r="K25" s="45">
        <f t="shared" si="1"/>
        <v>0.37140778464896318</v>
      </c>
      <c r="L25" s="31"/>
      <c r="M25" s="13"/>
    </row>
    <row r="26" spans="1:13" x14ac:dyDescent="0.2">
      <c r="A26" s="6"/>
      <c r="B26" s="40"/>
      <c r="C26" s="40"/>
      <c r="D26" s="43"/>
      <c r="E26" s="41"/>
      <c r="F26" s="41"/>
      <c r="G26" s="40"/>
      <c r="H26" s="40"/>
      <c r="I26" s="40"/>
      <c r="J26" s="41"/>
      <c r="K26" s="45"/>
      <c r="L26" s="31"/>
      <c r="M26" s="13"/>
    </row>
    <row r="27" spans="1:13" x14ac:dyDescent="0.2">
      <c r="A27" s="6" t="s">
        <v>18</v>
      </c>
      <c r="B27" s="40">
        <v>3921</v>
      </c>
      <c r="C27" s="42">
        <v>4545</v>
      </c>
      <c r="D27" s="40">
        <v>3717</v>
      </c>
      <c r="E27" s="41">
        <f t="shared" si="2"/>
        <v>-0.13729372937293727</v>
      </c>
      <c r="F27" s="41">
        <f t="shared" si="3"/>
        <v>5.4882970137207332E-2</v>
      </c>
      <c r="G27" s="40">
        <v>35194</v>
      </c>
      <c r="H27" s="40">
        <v>35521</v>
      </c>
      <c r="I27" s="40">
        <f>D27+יוני!I27</f>
        <v>40863</v>
      </c>
      <c r="J27" s="41">
        <f t="shared" si="0"/>
        <v>-9.205821908166989E-3</v>
      </c>
      <c r="K27" s="45">
        <f t="shared" si="1"/>
        <v>-0.13873186011795513</v>
      </c>
      <c r="L27" s="31"/>
      <c r="M27" s="13"/>
    </row>
    <row r="28" spans="1:13" x14ac:dyDescent="0.2">
      <c r="A28" s="6" t="s">
        <v>19</v>
      </c>
      <c r="B28" s="40">
        <v>1905</v>
      </c>
      <c r="C28" s="40">
        <v>2620</v>
      </c>
      <c r="D28" s="40">
        <v>1591</v>
      </c>
      <c r="E28" s="41">
        <f t="shared" si="2"/>
        <v>-0.27290076335877866</v>
      </c>
      <c r="F28" s="41">
        <f t="shared" si="3"/>
        <v>0.19736015084852299</v>
      </c>
      <c r="G28" s="40">
        <v>11544</v>
      </c>
      <c r="H28" s="40">
        <v>13628</v>
      </c>
      <c r="I28" s="40">
        <f>D28+יוני!I28</f>
        <v>13687</v>
      </c>
      <c r="J28" s="41">
        <f t="shared" si="0"/>
        <v>-0.15292045788083353</v>
      </c>
      <c r="K28" s="45">
        <f t="shared" si="1"/>
        <v>-0.15657192956820343</v>
      </c>
      <c r="L28" s="31"/>
      <c r="M28" s="13"/>
    </row>
    <row r="29" spans="1:13" x14ac:dyDescent="0.2">
      <c r="A29" s="6" t="s">
        <v>20</v>
      </c>
      <c r="B29" s="42">
        <v>104</v>
      </c>
      <c r="C29" s="42">
        <v>89</v>
      </c>
      <c r="D29" s="40">
        <v>140</v>
      </c>
      <c r="E29" s="41">
        <f t="shared" si="2"/>
        <v>0.1685393258426966</v>
      </c>
      <c r="F29" s="41">
        <f t="shared" si="3"/>
        <v>-0.25714285714285712</v>
      </c>
      <c r="G29" s="40">
        <v>4709</v>
      </c>
      <c r="H29" s="40">
        <v>3504</v>
      </c>
      <c r="I29" s="40">
        <f>D29+יוני!I29</f>
        <v>3144</v>
      </c>
      <c r="J29" s="41">
        <f t="shared" si="0"/>
        <v>0.34389269406392686</v>
      </c>
      <c r="K29" s="45">
        <f t="shared" si="1"/>
        <v>0.49777353689567438</v>
      </c>
      <c r="L29" s="31"/>
      <c r="M29" s="13"/>
    </row>
    <row r="30" spans="1:13" x14ac:dyDescent="0.2">
      <c r="A30" s="6" t="s">
        <v>21</v>
      </c>
      <c r="B30" s="40">
        <v>259</v>
      </c>
      <c r="C30" s="40">
        <v>394</v>
      </c>
      <c r="D30" s="40">
        <v>306</v>
      </c>
      <c r="E30" s="41">
        <f t="shared" si="2"/>
        <v>-0.34263959390862941</v>
      </c>
      <c r="F30" s="41">
        <f t="shared" si="3"/>
        <v>-0.15359477124183007</v>
      </c>
      <c r="G30" s="40">
        <v>2058</v>
      </c>
      <c r="H30" s="40">
        <v>1428</v>
      </c>
      <c r="I30" s="40">
        <f>D30+יוני!I30</f>
        <v>1252</v>
      </c>
      <c r="J30" s="41">
        <f t="shared" si="0"/>
        <v>0.44117647058823528</v>
      </c>
      <c r="K30" s="45">
        <f t="shared" si="1"/>
        <v>0.64376996805111819</v>
      </c>
      <c r="L30" s="31"/>
      <c r="M30" s="13"/>
    </row>
    <row r="31" spans="1:13" x14ac:dyDescent="0.2">
      <c r="A31" s="33" t="s">
        <v>22</v>
      </c>
      <c r="B31" s="42">
        <v>200</v>
      </c>
      <c r="C31" s="40">
        <v>313</v>
      </c>
      <c r="D31" s="40">
        <v>487</v>
      </c>
      <c r="E31" s="41">
        <f t="shared" si="2"/>
        <v>-0.36102236421725242</v>
      </c>
      <c r="F31" s="41">
        <f t="shared" si="3"/>
        <v>-0.58932238193018482</v>
      </c>
      <c r="G31" s="40">
        <v>5241</v>
      </c>
      <c r="H31" s="40">
        <v>7184</v>
      </c>
      <c r="I31" s="40">
        <f>D31+יוני!I31</f>
        <v>14439</v>
      </c>
      <c r="J31" s="41">
        <f t="shared" si="0"/>
        <v>-0.27046213808463249</v>
      </c>
      <c r="K31" s="45">
        <f t="shared" si="1"/>
        <v>-0.6370247247039269</v>
      </c>
      <c r="L31" s="31"/>
      <c r="M31" s="13"/>
    </row>
    <row r="32" spans="1:13" x14ac:dyDescent="0.2">
      <c r="A32" s="33" t="s">
        <v>116</v>
      </c>
      <c r="B32" s="40">
        <v>164</v>
      </c>
      <c r="C32" s="40">
        <v>33</v>
      </c>
      <c r="D32" s="40">
        <v>53</v>
      </c>
      <c r="E32" s="87" t="s">
        <v>130</v>
      </c>
      <c r="F32" s="87" t="s">
        <v>123</v>
      </c>
      <c r="G32" s="40">
        <v>2008</v>
      </c>
      <c r="H32" s="40">
        <v>1060</v>
      </c>
      <c r="I32" s="40">
        <f>D32+יוני!I32</f>
        <v>956</v>
      </c>
      <c r="J32" s="41">
        <f t="shared" si="0"/>
        <v>0.89433962264150946</v>
      </c>
      <c r="K32" s="45">
        <f t="shared" si="1"/>
        <v>1.1004184100418408</v>
      </c>
      <c r="L32" s="31"/>
      <c r="M32" s="13"/>
    </row>
    <row r="33" spans="1:13" x14ac:dyDescent="0.2">
      <c r="A33" s="6" t="s">
        <v>17</v>
      </c>
      <c r="B33" s="40">
        <v>1289</v>
      </c>
      <c r="C33" s="42">
        <v>1096</v>
      </c>
      <c r="D33" s="40">
        <v>1140</v>
      </c>
      <c r="E33" s="41">
        <f t="shared" si="2"/>
        <v>0.17609489051094895</v>
      </c>
      <c r="F33" s="41">
        <f t="shared" si="3"/>
        <v>0.13070175438596499</v>
      </c>
      <c r="G33" s="40">
        <v>9634</v>
      </c>
      <c r="H33" s="40">
        <v>8717</v>
      </c>
      <c r="I33" s="40">
        <f>D33+יוני!I33</f>
        <v>7385</v>
      </c>
      <c r="J33" s="41">
        <f t="shared" si="0"/>
        <v>0.10519674199839391</v>
      </c>
      <c r="K33" s="45">
        <f t="shared" si="1"/>
        <v>0.30453622207176712</v>
      </c>
      <c r="L33" s="31"/>
      <c r="M33" s="13"/>
    </row>
    <row r="34" spans="1:13" x14ac:dyDescent="0.2">
      <c r="A34" s="6"/>
      <c r="B34" s="40"/>
      <c r="C34" s="40"/>
      <c r="D34" s="43"/>
      <c r="E34" s="41"/>
      <c r="F34" s="41"/>
      <c r="G34" s="40"/>
      <c r="H34" s="40"/>
      <c r="I34" s="40"/>
      <c r="J34" s="41"/>
      <c r="K34" s="45"/>
      <c r="L34" s="31"/>
      <c r="M34" s="13"/>
    </row>
    <row r="35" spans="1:13" x14ac:dyDescent="0.2">
      <c r="A35" s="6" t="s">
        <v>23</v>
      </c>
      <c r="B35" s="42">
        <v>118864</v>
      </c>
      <c r="C35" s="42">
        <v>148083</v>
      </c>
      <c r="D35" s="42">
        <f>SUM(D37:D77)-D53</f>
        <v>145722</v>
      </c>
      <c r="E35" s="41">
        <f t="shared" si="2"/>
        <v>-0.19731501927972828</v>
      </c>
      <c r="F35" s="41">
        <f t="shared" si="3"/>
        <v>-0.1843098502628292</v>
      </c>
      <c r="G35" s="40">
        <v>1153093</v>
      </c>
      <c r="H35" s="40">
        <v>988183</v>
      </c>
      <c r="I35" s="40" t="e">
        <f>D35+יוני!I35</f>
        <v>#REF!</v>
      </c>
      <c r="J35" s="41">
        <f t="shared" si="0"/>
        <v>0.16688204512726901</v>
      </c>
      <c r="K35" s="45" t="e">
        <f t="shared" si="1"/>
        <v>#REF!</v>
      </c>
      <c r="L35" s="31"/>
      <c r="M35" s="13"/>
    </row>
    <row r="36" spans="1:13" x14ac:dyDescent="0.2">
      <c r="A36" s="6" t="s">
        <v>24</v>
      </c>
      <c r="B36" s="40">
        <v>4471</v>
      </c>
      <c r="C36" s="40">
        <v>5746</v>
      </c>
      <c r="D36" s="40">
        <v>5626</v>
      </c>
      <c r="E36" s="41">
        <f t="shared" si="2"/>
        <v>-0.22189349112426038</v>
      </c>
      <c r="F36" s="41">
        <f t="shared" si="3"/>
        <v>-0.20529683611802352</v>
      </c>
      <c r="G36" s="40">
        <v>53066</v>
      </c>
      <c r="H36" s="40">
        <v>43417</v>
      </c>
      <c r="I36" s="40">
        <f>D36+יוני!I36</f>
        <v>41621</v>
      </c>
      <c r="J36" s="41">
        <f t="shared" si="0"/>
        <v>0.22224013635212003</v>
      </c>
      <c r="K36" s="45">
        <f t="shared" si="1"/>
        <v>0.27498137959203284</v>
      </c>
      <c r="L36" s="31"/>
      <c r="M36" s="13"/>
    </row>
    <row r="37" spans="1:13" x14ac:dyDescent="0.2">
      <c r="A37" s="6" t="s">
        <v>25</v>
      </c>
      <c r="B37" s="40">
        <v>469</v>
      </c>
      <c r="C37" s="40">
        <v>497</v>
      </c>
      <c r="D37" s="40">
        <v>480</v>
      </c>
      <c r="E37" s="41">
        <f t="shared" si="2"/>
        <v>-5.633802816901412E-2</v>
      </c>
      <c r="F37" s="41">
        <f t="shared" si="3"/>
        <v>-2.2916666666666696E-2</v>
      </c>
      <c r="G37" s="40">
        <v>11550</v>
      </c>
      <c r="H37" s="40">
        <v>9027</v>
      </c>
      <c r="I37" s="40">
        <f>D37+יוני!I37</f>
        <v>8633</v>
      </c>
      <c r="J37" s="41">
        <f t="shared" si="0"/>
        <v>0.27949484878697239</v>
      </c>
      <c r="K37" s="45">
        <f t="shared" si="1"/>
        <v>0.33788949380284961</v>
      </c>
      <c r="L37" s="31"/>
      <c r="M37" s="13"/>
    </row>
    <row r="38" spans="1:13" x14ac:dyDescent="0.2">
      <c r="A38" s="6" t="s">
        <v>26</v>
      </c>
      <c r="B38" s="40">
        <v>1475</v>
      </c>
      <c r="C38" s="40">
        <v>2027.0000000000002</v>
      </c>
      <c r="D38" s="40">
        <v>1709</v>
      </c>
      <c r="E38" s="41">
        <f t="shared" si="2"/>
        <v>-0.2723236309817465</v>
      </c>
      <c r="F38" s="41">
        <f t="shared" si="3"/>
        <v>-0.13692217671152718</v>
      </c>
      <c r="G38" s="40">
        <v>16671</v>
      </c>
      <c r="H38" s="40">
        <v>13919</v>
      </c>
      <c r="I38" s="40">
        <f>D38+יוני!I38</f>
        <v>12734</v>
      </c>
      <c r="J38" s="41">
        <f t="shared" si="0"/>
        <v>0.19771535311444777</v>
      </c>
      <c r="K38" s="45">
        <f t="shared" si="1"/>
        <v>0.30917229464425944</v>
      </c>
      <c r="L38" s="31"/>
      <c r="M38" s="13"/>
    </row>
    <row r="39" spans="1:13" x14ac:dyDescent="0.2">
      <c r="A39" s="6" t="s">
        <v>27</v>
      </c>
      <c r="B39" s="42">
        <v>888</v>
      </c>
      <c r="C39" s="42">
        <v>979</v>
      </c>
      <c r="D39" s="40">
        <v>1200</v>
      </c>
      <c r="E39" s="41">
        <f t="shared" si="2"/>
        <v>-9.2951991828396308E-2</v>
      </c>
      <c r="F39" s="41">
        <f t="shared" si="3"/>
        <v>-0.26</v>
      </c>
      <c r="G39" s="40">
        <v>8828</v>
      </c>
      <c r="H39" s="40">
        <v>8947</v>
      </c>
      <c r="I39" s="40">
        <f>D39+יוני!I39</f>
        <v>8847</v>
      </c>
      <c r="J39" s="41">
        <f t="shared" si="0"/>
        <v>-1.3300547669609974E-2</v>
      </c>
      <c r="K39" s="45">
        <f t="shared" si="1"/>
        <v>-2.1476206623713967E-3</v>
      </c>
      <c r="L39" s="31"/>
      <c r="M39" s="13"/>
    </row>
    <row r="40" spans="1:13" x14ac:dyDescent="0.2">
      <c r="A40" s="6" t="s">
        <v>28</v>
      </c>
      <c r="B40" s="40">
        <v>1625</v>
      </c>
      <c r="C40" s="40">
        <v>2214</v>
      </c>
      <c r="D40" s="40">
        <v>2217</v>
      </c>
      <c r="E40" s="41">
        <f t="shared" si="2"/>
        <v>-0.26603432700993679</v>
      </c>
      <c r="F40" s="41">
        <f t="shared" si="3"/>
        <v>-0.26702751465944974</v>
      </c>
      <c r="G40" s="40">
        <v>15762</v>
      </c>
      <c r="H40" s="40">
        <v>11346</v>
      </c>
      <c r="I40" s="40">
        <f>D40+יוני!I40</f>
        <v>11213</v>
      </c>
      <c r="J40" s="41">
        <f t="shared" si="0"/>
        <v>0.38921205711263873</v>
      </c>
      <c r="K40" s="45">
        <f t="shared" si="1"/>
        <v>0.40568982431106759</v>
      </c>
      <c r="L40" s="31"/>
      <c r="M40" s="13"/>
    </row>
    <row r="41" spans="1:13" x14ac:dyDescent="0.2">
      <c r="A41" s="6" t="s">
        <v>29</v>
      </c>
      <c r="B41" s="42">
        <v>10726</v>
      </c>
      <c r="C41" s="42">
        <v>16024.999999999998</v>
      </c>
      <c r="D41" s="40">
        <v>14151</v>
      </c>
      <c r="E41" s="41">
        <f t="shared" si="2"/>
        <v>-0.33067082683307325</v>
      </c>
      <c r="F41" s="41">
        <f t="shared" si="3"/>
        <v>-0.2420323652038725</v>
      </c>
      <c r="G41" s="40">
        <v>99099</v>
      </c>
      <c r="H41" s="40">
        <v>100830</v>
      </c>
      <c r="I41" s="40">
        <f>D41+יוני!I41</f>
        <v>96635</v>
      </c>
      <c r="J41" s="41">
        <f t="shared" si="0"/>
        <v>-1.7167509669741121E-2</v>
      </c>
      <c r="K41" s="45">
        <f t="shared" si="1"/>
        <v>2.5498007968127512E-2</v>
      </c>
      <c r="L41" s="31"/>
      <c r="M41" s="13"/>
    </row>
    <row r="42" spans="1:13" x14ac:dyDescent="0.2">
      <c r="A42" s="6" t="s">
        <v>30</v>
      </c>
      <c r="B42" s="40">
        <v>432</v>
      </c>
      <c r="C42" s="40">
        <v>613</v>
      </c>
      <c r="D42" s="40">
        <v>583</v>
      </c>
      <c r="E42" s="41">
        <f t="shared" si="2"/>
        <v>-0.29526916802610115</v>
      </c>
      <c r="F42" s="41">
        <f t="shared" si="3"/>
        <v>-0.25900514579759859</v>
      </c>
      <c r="G42" s="40">
        <v>4806</v>
      </c>
      <c r="H42" s="40">
        <v>4337</v>
      </c>
      <c r="I42" s="40">
        <f>D42+יוני!I42</f>
        <v>4295</v>
      </c>
      <c r="J42" s="41">
        <f t="shared" si="0"/>
        <v>0.10813926677426799</v>
      </c>
      <c r="K42" s="45">
        <f t="shared" si="1"/>
        <v>0.1189755529685681</v>
      </c>
      <c r="L42" s="31"/>
      <c r="M42" s="13"/>
    </row>
    <row r="43" spans="1:13" x14ac:dyDescent="0.2">
      <c r="A43" s="6" t="s">
        <v>31</v>
      </c>
      <c r="B43" s="40">
        <v>3216</v>
      </c>
      <c r="C43" s="40">
        <v>4695</v>
      </c>
      <c r="D43" s="40">
        <v>4930</v>
      </c>
      <c r="E43" s="41">
        <f t="shared" si="2"/>
        <v>-0.31501597444089458</v>
      </c>
      <c r="F43" s="41">
        <f t="shared" si="3"/>
        <v>-0.34766734279918865</v>
      </c>
      <c r="G43" s="40">
        <v>35084</v>
      </c>
      <c r="H43" s="40">
        <v>31773</v>
      </c>
      <c r="I43" s="40">
        <f>D43+יוני!I43</f>
        <v>40572</v>
      </c>
      <c r="J43" s="41">
        <f t="shared" si="0"/>
        <v>0.1042079753249614</v>
      </c>
      <c r="K43" s="45">
        <f t="shared" si="1"/>
        <v>-0.13526570048309183</v>
      </c>
      <c r="L43" s="31"/>
      <c r="M43" s="13"/>
    </row>
    <row r="44" spans="1:13" x14ac:dyDescent="0.2">
      <c r="A44" s="6" t="s">
        <v>32</v>
      </c>
      <c r="B44" s="40">
        <v>2291</v>
      </c>
      <c r="C44" s="40">
        <v>2882</v>
      </c>
      <c r="D44" s="40">
        <v>2993</v>
      </c>
      <c r="E44" s="41">
        <f t="shared" si="2"/>
        <v>-0.20506592643997223</v>
      </c>
      <c r="F44" s="41">
        <f t="shared" si="3"/>
        <v>-0.23454727697961908</v>
      </c>
      <c r="G44" s="40">
        <v>20047</v>
      </c>
      <c r="H44" s="40">
        <v>18732</v>
      </c>
      <c r="I44" s="40">
        <f>D44+יוני!I44</f>
        <v>18247</v>
      </c>
      <c r="J44" s="41">
        <f t="shared" si="0"/>
        <v>7.0200726030322347E-2</v>
      </c>
      <c r="K44" s="45">
        <f t="shared" si="1"/>
        <v>9.8646352825122019E-2</v>
      </c>
      <c r="L44" s="31"/>
      <c r="M44" s="13"/>
    </row>
    <row r="45" spans="1:13" x14ac:dyDescent="0.2">
      <c r="A45" s="33" t="s">
        <v>33</v>
      </c>
      <c r="B45" s="42">
        <v>26642</v>
      </c>
      <c r="C45" s="42">
        <v>37578</v>
      </c>
      <c r="D45" s="40">
        <v>34436</v>
      </c>
      <c r="E45" s="41">
        <f t="shared" si="2"/>
        <v>-0.2910213422747352</v>
      </c>
      <c r="F45" s="41">
        <f t="shared" si="3"/>
        <v>-0.22633290742246481</v>
      </c>
      <c r="G45" s="40">
        <v>171820</v>
      </c>
      <c r="H45" s="40">
        <v>162730</v>
      </c>
      <c r="I45" s="40">
        <f>D45+יוני!I45</f>
        <v>151100</v>
      </c>
      <c r="J45" s="41">
        <f t="shared" si="0"/>
        <v>5.5859399004485999E-2</v>
      </c>
      <c r="K45" s="45">
        <f t="shared" si="1"/>
        <v>0.13712772998014566</v>
      </c>
      <c r="L45" s="31"/>
      <c r="M45" s="13"/>
    </row>
    <row r="46" spans="1:13" x14ac:dyDescent="0.2">
      <c r="A46" s="33" t="s">
        <v>34</v>
      </c>
      <c r="B46" s="40">
        <v>5473</v>
      </c>
      <c r="C46" s="40">
        <v>10323</v>
      </c>
      <c r="D46" s="40">
        <v>11618</v>
      </c>
      <c r="E46" s="41">
        <f t="shared" si="2"/>
        <v>-0.46982466337305051</v>
      </c>
      <c r="F46" s="41">
        <f t="shared" si="3"/>
        <v>-0.5289206403856086</v>
      </c>
      <c r="G46" s="40">
        <v>74811</v>
      </c>
      <c r="H46" s="40">
        <v>64586</v>
      </c>
      <c r="I46" s="40">
        <f>D46+יוני!I46</f>
        <v>67307</v>
      </c>
      <c r="J46" s="41">
        <f t="shared" si="0"/>
        <v>0.15831604372464625</v>
      </c>
      <c r="K46" s="45">
        <f t="shared" si="1"/>
        <v>0.11148914674550947</v>
      </c>
      <c r="L46" s="31"/>
      <c r="M46" s="13"/>
    </row>
    <row r="47" spans="1:13" x14ac:dyDescent="0.2">
      <c r="A47" s="6" t="s">
        <v>35</v>
      </c>
      <c r="B47" s="40">
        <v>1931</v>
      </c>
      <c r="C47" s="42">
        <v>3049</v>
      </c>
      <c r="D47" s="40">
        <v>3207</v>
      </c>
      <c r="E47" s="41">
        <f t="shared" si="2"/>
        <v>-0.3666775992128567</v>
      </c>
      <c r="F47" s="41">
        <f t="shared" si="3"/>
        <v>-0.39787963829123796</v>
      </c>
      <c r="G47" s="40">
        <v>24047</v>
      </c>
      <c r="H47" s="40">
        <v>21322</v>
      </c>
      <c r="I47" s="40">
        <f>D47+יוני!I47</f>
        <v>21889</v>
      </c>
      <c r="J47" s="41">
        <f t="shared" si="0"/>
        <v>0.12780226995591404</v>
      </c>
      <c r="K47" s="45">
        <f t="shared" si="1"/>
        <v>9.8588332038923587E-2</v>
      </c>
      <c r="L47" s="31"/>
      <c r="M47" s="13"/>
    </row>
    <row r="48" spans="1:13" x14ac:dyDescent="0.2">
      <c r="A48" s="6" t="s">
        <v>36</v>
      </c>
      <c r="B48" s="40">
        <v>6100</v>
      </c>
      <c r="C48" s="40">
        <v>10469</v>
      </c>
      <c r="D48" s="40">
        <v>9875</v>
      </c>
      <c r="E48" s="41">
        <f t="shared" si="2"/>
        <v>-0.41732734740662913</v>
      </c>
      <c r="F48" s="41">
        <f t="shared" si="3"/>
        <v>-0.38227848101265827</v>
      </c>
      <c r="G48" s="40">
        <v>111001</v>
      </c>
      <c r="H48" s="40">
        <v>88611</v>
      </c>
      <c r="I48" s="40">
        <f>D48+יוני!I48</f>
        <v>94831</v>
      </c>
      <c r="J48" s="41">
        <f t="shared" si="0"/>
        <v>0.25267743282436728</v>
      </c>
      <c r="K48" s="45">
        <f t="shared" si="1"/>
        <v>0.17051386150098602</v>
      </c>
      <c r="L48" s="31"/>
      <c r="M48" s="13"/>
    </row>
    <row r="49" spans="1:13" x14ac:dyDescent="0.2">
      <c r="A49" s="6" t="s">
        <v>37</v>
      </c>
      <c r="B49" s="42">
        <v>1304</v>
      </c>
      <c r="C49" s="40">
        <v>1971</v>
      </c>
      <c r="D49" s="40">
        <v>2229</v>
      </c>
      <c r="E49" s="41">
        <f t="shared" si="2"/>
        <v>-0.3384069000507357</v>
      </c>
      <c r="F49" s="41">
        <f t="shared" si="3"/>
        <v>-0.4149842978914311</v>
      </c>
      <c r="G49" s="40">
        <v>20048</v>
      </c>
      <c r="H49" s="40">
        <v>16257.000000000002</v>
      </c>
      <c r="I49" s="40">
        <f>D49+יוני!I49</f>
        <v>17440</v>
      </c>
      <c r="J49" s="41">
        <f t="shared" si="0"/>
        <v>0.23319185581595603</v>
      </c>
      <c r="K49" s="45">
        <f t="shared" si="1"/>
        <v>0.14954128440366965</v>
      </c>
      <c r="L49" s="31"/>
      <c r="M49" s="13"/>
    </row>
    <row r="50" spans="1:13" x14ac:dyDescent="0.2">
      <c r="A50" s="33" t="s">
        <v>38</v>
      </c>
      <c r="B50" s="40">
        <v>4339</v>
      </c>
      <c r="C50" s="40">
        <v>4870</v>
      </c>
      <c r="D50" s="40">
        <v>5546</v>
      </c>
      <c r="E50" s="41">
        <f t="shared" si="2"/>
        <v>-0.10903490759753598</v>
      </c>
      <c r="F50" s="41">
        <f t="shared" si="3"/>
        <v>-0.21763433104940499</v>
      </c>
      <c r="G50" s="40">
        <v>31518</v>
      </c>
      <c r="H50" s="40">
        <v>25684</v>
      </c>
      <c r="I50" s="40">
        <f>D50+יוני!I50</f>
        <v>27933</v>
      </c>
      <c r="J50" s="41">
        <f t="shared" si="0"/>
        <v>0.22714530446970871</v>
      </c>
      <c r="K50" s="45">
        <f t="shared" si="1"/>
        <v>0.12834282032005162</v>
      </c>
      <c r="L50" s="31"/>
      <c r="M50" s="13"/>
    </row>
    <row r="51" spans="1:13" x14ac:dyDescent="0.2">
      <c r="A51" s="6" t="s">
        <v>39</v>
      </c>
      <c r="B51" s="42">
        <v>576</v>
      </c>
      <c r="C51" s="42">
        <v>1121</v>
      </c>
      <c r="D51" s="40">
        <v>1204</v>
      </c>
      <c r="E51" s="41">
        <f t="shared" si="2"/>
        <v>-0.48617305976806424</v>
      </c>
      <c r="F51" s="41">
        <f t="shared" si="3"/>
        <v>-0.52159468438538203</v>
      </c>
      <c r="G51" s="40">
        <v>5191</v>
      </c>
      <c r="H51" s="40">
        <v>4699</v>
      </c>
      <c r="I51" s="40">
        <f>D51+יוני!I51</f>
        <v>4834</v>
      </c>
      <c r="J51" s="41">
        <f t="shared" si="0"/>
        <v>0.10470312832517559</v>
      </c>
      <c r="K51" s="45">
        <f t="shared" si="1"/>
        <v>7.3851882498965571E-2</v>
      </c>
      <c r="L51" s="31"/>
      <c r="M51" s="13"/>
    </row>
    <row r="52" spans="1:13" x14ac:dyDescent="0.2">
      <c r="A52" s="6"/>
      <c r="B52" s="40"/>
      <c r="C52" s="40"/>
      <c r="D52" s="43"/>
      <c r="E52" s="41"/>
      <c r="F52" s="41"/>
      <c r="G52" s="40"/>
      <c r="H52" s="40"/>
      <c r="I52" s="40"/>
      <c r="J52" s="41"/>
      <c r="K52" s="45"/>
      <c r="L52" s="31"/>
      <c r="M52" s="13"/>
    </row>
    <row r="53" spans="1:13" x14ac:dyDescent="0.2">
      <c r="A53" s="6" t="s">
        <v>40</v>
      </c>
      <c r="B53" s="40">
        <v>39543</v>
      </c>
      <c r="C53" s="42">
        <v>36983</v>
      </c>
      <c r="D53" s="42">
        <f>SUM(D54:D60)</f>
        <v>38767</v>
      </c>
      <c r="E53" s="41">
        <f t="shared" si="2"/>
        <v>6.9220993429413458E-2</v>
      </c>
      <c r="F53" s="41">
        <f t="shared" si="3"/>
        <v>2.0017024789124704E-2</v>
      </c>
      <c r="G53" s="40">
        <v>351454</v>
      </c>
      <c r="H53" s="40">
        <v>291957</v>
      </c>
      <c r="I53" s="40" t="e">
        <f>D53+יוני!I53</f>
        <v>#REF!</v>
      </c>
      <c r="J53" s="41">
        <f t="shared" si="0"/>
        <v>0.20378685902376037</v>
      </c>
      <c r="K53" s="45" t="e">
        <f t="shared" si="1"/>
        <v>#REF!</v>
      </c>
      <c r="L53" s="31"/>
      <c r="M53" s="13"/>
    </row>
    <row r="54" spans="1:13" x14ac:dyDescent="0.2">
      <c r="A54" s="6" t="s">
        <v>41</v>
      </c>
      <c r="B54" s="40">
        <v>27165</v>
      </c>
      <c r="C54" s="40">
        <v>27139</v>
      </c>
      <c r="D54" s="40">
        <v>27484</v>
      </c>
      <c r="E54" s="41">
        <f t="shared" si="2"/>
        <v>9.5803087807211362E-4</v>
      </c>
      <c r="F54" s="41">
        <f t="shared" si="3"/>
        <v>-1.1606753019938854E-2</v>
      </c>
      <c r="G54" s="40">
        <v>268322</v>
      </c>
      <c r="H54" s="40">
        <v>220245</v>
      </c>
      <c r="I54" s="40">
        <f>D54+יוני!I54</f>
        <v>207538</v>
      </c>
      <c r="J54" s="41">
        <f t="shared" si="0"/>
        <v>0.21828872392108778</v>
      </c>
      <c r="K54" s="45">
        <f t="shared" si="1"/>
        <v>0.29288130366487097</v>
      </c>
      <c r="L54" s="31"/>
      <c r="M54" s="13"/>
    </row>
    <row r="55" spans="1:13" x14ac:dyDescent="0.2">
      <c r="A55" s="6" t="s">
        <v>42</v>
      </c>
      <c r="B55" s="42">
        <v>9076</v>
      </c>
      <c r="C55" s="40">
        <v>7233</v>
      </c>
      <c r="D55" s="40">
        <v>7570</v>
      </c>
      <c r="E55" s="41">
        <f t="shared" si="2"/>
        <v>0.25480436886492464</v>
      </c>
      <c r="F55" s="41">
        <f t="shared" si="3"/>
        <v>0.1989431968295905</v>
      </c>
      <c r="G55" s="40">
        <v>63757</v>
      </c>
      <c r="H55" s="40">
        <v>54838</v>
      </c>
      <c r="I55" s="40">
        <f>D55+יוני!I55</f>
        <v>57638</v>
      </c>
      <c r="J55" s="41">
        <f t="shared" si="0"/>
        <v>0.1626426930230862</v>
      </c>
      <c r="K55" s="45">
        <f t="shared" si="1"/>
        <v>0.10616260106179953</v>
      </c>
      <c r="L55" s="31"/>
      <c r="M55" s="13"/>
    </row>
    <row r="56" spans="1:13" x14ac:dyDescent="0.2">
      <c r="A56" s="6" t="s">
        <v>43</v>
      </c>
      <c r="B56" s="40">
        <v>1670</v>
      </c>
      <c r="C56" s="40">
        <v>1041</v>
      </c>
      <c r="D56" s="40">
        <v>1203</v>
      </c>
      <c r="E56" s="41">
        <f t="shared" si="2"/>
        <v>0.60422670509125842</v>
      </c>
      <c r="F56" s="41">
        <f t="shared" si="3"/>
        <v>0.38819617622610147</v>
      </c>
      <c r="G56" s="40">
        <v>9557</v>
      </c>
      <c r="H56" s="40">
        <v>7228</v>
      </c>
      <c r="I56" s="40">
        <f>D56+יוני!I56</f>
        <v>6940</v>
      </c>
      <c r="J56" s="41">
        <f t="shared" si="0"/>
        <v>0.32221914775871618</v>
      </c>
      <c r="K56" s="45">
        <f t="shared" si="1"/>
        <v>0.37708933717579241</v>
      </c>
      <c r="L56" s="31"/>
      <c r="M56" s="13"/>
    </row>
    <row r="57" spans="1:13" x14ac:dyDescent="0.2">
      <c r="A57" s="6" t="s">
        <v>44</v>
      </c>
      <c r="B57" s="40">
        <v>333</v>
      </c>
      <c r="C57" s="42">
        <v>191</v>
      </c>
      <c r="D57" s="40">
        <v>411</v>
      </c>
      <c r="E57" s="41">
        <f t="shared" si="2"/>
        <v>0.74345549738219896</v>
      </c>
      <c r="F57" s="41">
        <f t="shared" si="3"/>
        <v>-0.18978102189781021</v>
      </c>
      <c r="G57" s="40">
        <v>1895</v>
      </c>
      <c r="H57" s="40">
        <v>1728</v>
      </c>
      <c r="I57" s="40">
        <f>D57+יוני!I57</f>
        <v>2175</v>
      </c>
      <c r="J57" s="41">
        <f t="shared" si="0"/>
        <v>9.6643518518518601E-2</v>
      </c>
      <c r="K57" s="45">
        <f t="shared" si="1"/>
        <v>-0.12873563218390804</v>
      </c>
      <c r="L57" s="31"/>
      <c r="M57" s="13"/>
    </row>
    <row r="58" spans="1:13" x14ac:dyDescent="0.2">
      <c r="A58" s="6" t="s">
        <v>46</v>
      </c>
      <c r="B58" s="40">
        <v>329</v>
      </c>
      <c r="C58" s="40">
        <v>262</v>
      </c>
      <c r="D58" s="40">
        <v>416</v>
      </c>
      <c r="E58" s="41">
        <f t="shared" si="2"/>
        <v>0.25572519083969469</v>
      </c>
      <c r="F58" s="41">
        <f t="shared" si="3"/>
        <v>-0.20913461538461542</v>
      </c>
      <c r="G58" s="40">
        <v>1885</v>
      </c>
      <c r="H58" s="40">
        <v>1837</v>
      </c>
      <c r="I58" s="40">
        <f>D58+יוני!I58</f>
        <v>2119</v>
      </c>
      <c r="J58" s="41">
        <f t="shared" si="0"/>
        <v>2.6129559063690744E-2</v>
      </c>
      <c r="K58" s="45">
        <f t="shared" si="1"/>
        <v>-0.11042944785276076</v>
      </c>
      <c r="L58" s="31"/>
      <c r="M58" s="13"/>
    </row>
    <row r="59" spans="1:13" x14ac:dyDescent="0.2">
      <c r="A59" s="6" t="s">
        <v>114</v>
      </c>
      <c r="B59" s="42">
        <v>884</v>
      </c>
      <c r="C59" s="42">
        <v>1024</v>
      </c>
      <c r="D59" s="40">
        <v>1442</v>
      </c>
      <c r="E59" s="41">
        <f t="shared" si="2"/>
        <v>-0.13671875</v>
      </c>
      <c r="F59" s="41">
        <f t="shared" si="3"/>
        <v>-0.38696255201109575</v>
      </c>
      <c r="G59" s="40">
        <v>5108</v>
      </c>
      <c r="H59" s="40">
        <v>5154</v>
      </c>
      <c r="I59" s="40">
        <f>D59+יוני!I59</f>
        <v>5540</v>
      </c>
      <c r="J59" s="41">
        <f t="shared" si="0"/>
        <v>-8.9251067132324335E-3</v>
      </c>
      <c r="K59" s="45">
        <f t="shared" si="1"/>
        <v>-7.7978339350180503E-2</v>
      </c>
      <c r="L59" s="31"/>
      <c r="M59" s="13"/>
    </row>
    <row r="60" spans="1:13" x14ac:dyDescent="0.2">
      <c r="A60" s="6" t="s">
        <v>49</v>
      </c>
      <c r="B60" s="40">
        <v>86</v>
      </c>
      <c r="C60" s="40">
        <v>93</v>
      </c>
      <c r="D60" s="40">
        <v>241</v>
      </c>
      <c r="E60" s="41">
        <f t="shared" si="2"/>
        <v>-7.5268817204301119E-2</v>
      </c>
      <c r="F60" s="41">
        <f t="shared" si="3"/>
        <v>-0.64315352697095429</v>
      </c>
      <c r="G60" s="40">
        <v>930</v>
      </c>
      <c r="H60" s="40">
        <v>927</v>
      </c>
      <c r="I60" s="40">
        <f>D60+יוני!I60</f>
        <v>1770</v>
      </c>
      <c r="J60" s="41">
        <f t="shared" si="0"/>
        <v>3.2362459546926292E-3</v>
      </c>
      <c r="K60" s="45">
        <f t="shared" si="1"/>
        <v>-0.47457627118644063</v>
      </c>
      <c r="L60" s="31"/>
      <c r="M60" s="13"/>
    </row>
    <row r="61" spans="1:13" x14ac:dyDescent="0.2">
      <c r="A61" s="6"/>
      <c r="B61" s="42"/>
      <c r="C61" s="40"/>
      <c r="D61" s="43"/>
      <c r="E61" s="41"/>
      <c r="F61" s="41"/>
      <c r="G61" s="40"/>
      <c r="H61" s="40"/>
      <c r="I61" s="40"/>
      <c r="J61" s="41"/>
      <c r="K61" s="45"/>
      <c r="L61" s="31"/>
      <c r="M61" s="13"/>
    </row>
    <row r="62" spans="1:13" x14ac:dyDescent="0.2">
      <c r="A62" s="6" t="s">
        <v>47</v>
      </c>
      <c r="B62" s="40">
        <v>558</v>
      </c>
      <c r="C62" s="40">
        <v>165</v>
      </c>
      <c r="D62" s="40">
        <v>290</v>
      </c>
      <c r="E62" s="87" t="s">
        <v>122</v>
      </c>
      <c r="F62" s="41">
        <f t="shared" si="3"/>
        <v>0.92413793103448283</v>
      </c>
      <c r="G62" s="40">
        <v>5394</v>
      </c>
      <c r="H62" s="40">
        <v>2512</v>
      </c>
      <c r="I62" s="40">
        <f>D62+יוני!I62</f>
        <v>2876</v>
      </c>
      <c r="J62" s="41">
        <f t="shared" si="0"/>
        <v>1.1472929936305731</v>
      </c>
      <c r="K62" s="45">
        <f t="shared" si="1"/>
        <v>0.87552155771905427</v>
      </c>
      <c r="L62" s="31"/>
      <c r="M62" s="13"/>
    </row>
    <row r="63" spans="1:13" x14ac:dyDescent="0.2">
      <c r="A63" s="6" t="s">
        <v>48</v>
      </c>
      <c r="B63" s="40">
        <v>108</v>
      </c>
      <c r="C63" s="42">
        <v>126</v>
      </c>
      <c r="D63" s="40">
        <v>101</v>
      </c>
      <c r="E63" s="41">
        <f t="shared" si="2"/>
        <v>-0.1428571428571429</v>
      </c>
      <c r="F63" s="41">
        <f t="shared" si="3"/>
        <v>6.9306930693069368E-2</v>
      </c>
      <c r="G63" s="40">
        <v>2411</v>
      </c>
      <c r="H63" s="40">
        <v>1302</v>
      </c>
      <c r="I63" s="40">
        <f>D63+יוני!I63</f>
        <v>1704</v>
      </c>
      <c r="J63" s="41">
        <f t="shared" si="0"/>
        <v>0.85176651305683571</v>
      </c>
      <c r="K63" s="45">
        <f t="shared" si="1"/>
        <v>0.414906103286385</v>
      </c>
      <c r="L63" s="31"/>
    </row>
    <row r="64" spans="1:13" x14ac:dyDescent="0.2">
      <c r="A64" s="6" t="s">
        <v>45</v>
      </c>
      <c r="B64" s="40">
        <v>454</v>
      </c>
      <c r="C64" s="40">
        <v>278</v>
      </c>
      <c r="D64" s="40">
        <v>237</v>
      </c>
      <c r="E64" s="41">
        <f t="shared" si="2"/>
        <v>0.63309352517985618</v>
      </c>
      <c r="F64" s="41">
        <f t="shared" si="3"/>
        <v>0.91561181434599148</v>
      </c>
      <c r="G64" s="40">
        <v>6906</v>
      </c>
      <c r="H64" s="40">
        <v>2734</v>
      </c>
      <c r="I64" s="40">
        <f>D64+יוני!I64</f>
        <v>3023</v>
      </c>
      <c r="J64" s="86" t="s">
        <v>131</v>
      </c>
      <c r="K64" s="86" t="s">
        <v>131</v>
      </c>
      <c r="L64" s="31"/>
    </row>
    <row r="65" spans="1:13" x14ac:dyDescent="0.2">
      <c r="A65" s="6" t="s">
        <v>50</v>
      </c>
      <c r="B65" s="42">
        <v>224</v>
      </c>
      <c r="C65" s="42">
        <v>216</v>
      </c>
      <c r="D65" s="40">
        <v>250</v>
      </c>
      <c r="E65" s="41">
        <f t="shared" si="2"/>
        <v>3.7037037037036979E-2</v>
      </c>
      <c r="F65" s="41">
        <f t="shared" si="3"/>
        <v>-0.10399999999999998</v>
      </c>
      <c r="G65" s="40">
        <v>3079</v>
      </c>
      <c r="H65" s="40">
        <v>2518</v>
      </c>
      <c r="I65" s="40">
        <f>D65+יוני!I65</f>
        <v>3173</v>
      </c>
      <c r="J65" s="41">
        <f t="shared" si="0"/>
        <v>0.22279586973788712</v>
      </c>
      <c r="K65" s="45">
        <f t="shared" si="1"/>
        <v>-2.9624960605105555E-2</v>
      </c>
      <c r="L65" s="31"/>
    </row>
    <row r="66" spans="1:13" x14ac:dyDescent="0.2">
      <c r="A66" s="6"/>
      <c r="B66" s="40"/>
      <c r="C66" s="40"/>
      <c r="D66" s="43"/>
      <c r="E66" s="41"/>
      <c r="F66" s="41"/>
      <c r="G66" s="40"/>
      <c r="H66" s="40"/>
      <c r="I66" s="40"/>
      <c r="J66" s="41"/>
      <c r="K66" s="45"/>
      <c r="L66" s="31"/>
      <c r="M66" s="13"/>
    </row>
    <row r="67" spans="1:13" x14ac:dyDescent="0.2">
      <c r="A67" s="6" t="s">
        <v>51</v>
      </c>
      <c r="B67" s="40">
        <v>4360</v>
      </c>
      <c r="C67" s="40">
        <v>4013</v>
      </c>
      <c r="D67" s="40">
        <v>2842</v>
      </c>
      <c r="E67" s="41">
        <f t="shared" si="2"/>
        <v>8.6468975828557282E-2</v>
      </c>
      <c r="F67" s="41">
        <f t="shared" si="3"/>
        <v>0.534130893736805</v>
      </c>
      <c r="G67" s="40">
        <v>46878</v>
      </c>
      <c r="H67" s="40">
        <v>40311</v>
      </c>
      <c r="I67" s="40">
        <f>D67+יוני!I67</f>
        <v>37023</v>
      </c>
      <c r="J67" s="41">
        <f t="shared" si="0"/>
        <v>0.16290838728882928</v>
      </c>
      <c r="K67" s="45">
        <f t="shared" si="1"/>
        <v>0.26618588445020652</v>
      </c>
      <c r="L67" s="31"/>
      <c r="M67" s="13"/>
    </row>
    <row r="68" spans="1:13" x14ac:dyDescent="0.2">
      <c r="A68" s="6" t="s">
        <v>52</v>
      </c>
      <c r="B68" s="40">
        <v>992</v>
      </c>
      <c r="C68" s="40">
        <v>1157</v>
      </c>
      <c r="D68" s="40">
        <v>672</v>
      </c>
      <c r="E68" s="41">
        <f t="shared" si="2"/>
        <v>-0.14261019878997405</v>
      </c>
      <c r="F68" s="41">
        <f t="shared" si="3"/>
        <v>0.47619047619047628</v>
      </c>
      <c r="G68" s="40">
        <v>10885</v>
      </c>
      <c r="H68" s="40">
        <v>7990</v>
      </c>
      <c r="I68" s="40">
        <f>D68+יוני!I68</f>
        <v>4918</v>
      </c>
      <c r="J68" s="41">
        <f t="shared" si="0"/>
        <v>0.3623279098873593</v>
      </c>
      <c r="K68" s="45">
        <f t="shared" si="1"/>
        <v>1.2132980886539242</v>
      </c>
      <c r="L68" s="31"/>
      <c r="M68" s="13"/>
    </row>
    <row r="69" spans="1:13" x14ac:dyDescent="0.2">
      <c r="A69" s="6" t="s">
        <v>105</v>
      </c>
      <c r="B69" s="42">
        <v>71</v>
      </c>
      <c r="C69" s="42">
        <v>109</v>
      </c>
      <c r="D69" s="40">
        <v>151</v>
      </c>
      <c r="E69" s="41">
        <f t="shared" si="2"/>
        <v>-0.34862385321100919</v>
      </c>
      <c r="F69" s="41">
        <f t="shared" si="3"/>
        <v>-0.5298013245033113</v>
      </c>
      <c r="G69" s="40">
        <v>1616</v>
      </c>
      <c r="H69" s="40">
        <v>1189</v>
      </c>
      <c r="I69" s="40">
        <f>D69+יוני!I69</f>
        <v>2863</v>
      </c>
      <c r="J69" s="41">
        <f t="shared" si="0"/>
        <v>0.35912531539108494</v>
      </c>
      <c r="K69" s="45">
        <f t="shared" si="1"/>
        <v>-0.43555710792874602</v>
      </c>
      <c r="L69" s="31"/>
      <c r="M69" s="13"/>
    </row>
    <row r="70" spans="1:13" x14ac:dyDescent="0.2">
      <c r="A70" s="6" t="s">
        <v>53</v>
      </c>
      <c r="B70" s="40">
        <v>140</v>
      </c>
      <c r="C70" s="42">
        <v>186</v>
      </c>
      <c r="D70" s="40">
        <v>486</v>
      </c>
      <c r="E70" s="41">
        <f t="shared" si="2"/>
        <v>-0.24731182795698925</v>
      </c>
      <c r="F70" s="41">
        <f t="shared" si="3"/>
        <v>-0.7119341563786008</v>
      </c>
      <c r="G70" s="40">
        <v>3055</v>
      </c>
      <c r="H70" s="40">
        <v>2523</v>
      </c>
      <c r="I70" s="40">
        <f>D70+יוני!I70</f>
        <v>1878</v>
      </c>
      <c r="J70" s="41">
        <f t="shared" ref="J70:J96" si="4">G70/H70-1</f>
        <v>0.21086008719778038</v>
      </c>
      <c r="K70" s="45">
        <f t="shared" ref="K70:K96" si="5">G70/I70-1</f>
        <v>0.626730564430245</v>
      </c>
      <c r="L70" s="31"/>
      <c r="M70" s="13"/>
    </row>
    <row r="71" spans="1:13" x14ac:dyDescent="0.2">
      <c r="A71" s="6" t="s">
        <v>108</v>
      </c>
      <c r="B71" s="42">
        <v>289</v>
      </c>
      <c r="C71" s="40">
        <v>296</v>
      </c>
      <c r="D71" s="40">
        <v>249</v>
      </c>
      <c r="E71" s="41">
        <f t="shared" ref="E71:E96" si="6">B71/C71-1</f>
        <v>-2.3648648648648685E-2</v>
      </c>
      <c r="F71" s="41">
        <f t="shared" ref="F71:F96" si="7">B71/D71-1</f>
        <v>0.1606425702811245</v>
      </c>
      <c r="G71" s="40">
        <v>3231</v>
      </c>
      <c r="H71" s="40">
        <v>2377</v>
      </c>
      <c r="I71" s="40">
        <f>D71+יוני!I71</f>
        <v>2223</v>
      </c>
      <c r="J71" s="41">
        <f t="shared" si="4"/>
        <v>0.35927639882204465</v>
      </c>
      <c r="K71" s="45">
        <f t="shared" si="5"/>
        <v>0.45344129554655876</v>
      </c>
      <c r="L71" s="31"/>
      <c r="M71" s="13"/>
    </row>
    <row r="72" spans="1:13" x14ac:dyDescent="0.2">
      <c r="A72" s="6" t="s">
        <v>54</v>
      </c>
      <c r="B72" s="40">
        <v>1481</v>
      </c>
      <c r="C72" s="40">
        <v>1756</v>
      </c>
      <c r="D72" s="40">
        <v>1551</v>
      </c>
      <c r="E72" s="41">
        <f t="shared" si="6"/>
        <v>-0.15660592255125283</v>
      </c>
      <c r="F72" s="41">
        <f t="shared" si="7"/>
        <v>-4.5132172791747305E-2</v>
      </c>
      <c r="G72" s="40">
        <v>28219</v>
      </c>
      <c r="H72" s="40">
        <v>18751</v>
      </c>
      <c r="I72" s="40">
        <f>D72+יוני!I72</f>
        <v>23623</v>
      </c>
      <c r="J72" s="41">
        <f t="shared" si="4"/>
        <v>0.504933070236254</v>
      </c>
      <c r="K72" s="45">
        <f t="shared" si="5"/>
        <v>0.19455615290183292</v>
      </c>
      <c r="L72" s="31"/>
      <c r="M72" s="13"/>
    </row>
    <row r="73" spans="1:13" x14ac:dyDescent="0.2">
      <c r="A73" s="6" t="s">
        <v>55</v>
      </c>
      <c r="B73" s="40">
        <v>429</v>
      </c>
      <c r="C73" s="40">
        <v>419</v>
      </c>
      <c r="D73" s="40">
        <v>298</v>
      </c>
      <c r="E73" s="41">
        <f t="shared" si="6"/>
        <v>2.3866348448687402E-2</v>
      </c>
      <c r="F73" s="41">
        <f t="shared" si="7"/>
        <v>0.43959731543624159</v>
      </c>
      <c r="G73" s="40">
        <v>5237</v>
      </c>
      <c r="H73" s="40">
        <v>3439</v>
      </c>
      <c r="I73" s="40">
        <f>D73+יוני!I73</f>
        <v>4327</v>
      </c>
      <c r="J73" s="41">
        <f t="shared" si="4"/>
        <v>0.52282640302413497</v>
      </c>
      <c r="K73" s="45">
        <f t="shared" si="5"/>
        <v>0.21030737231338104</v>
      </c>
      <c r="L73" s="31"/>
      <c r="M73" s="13"/>
    </row>
    <row r="74" spans="1:13" x14ac:dyDescent="0.2">
      <c r="A74" s="6" t="s">
        <v>56</v>
      </c>
      <c r="B74" s="40">
        <v>822</v>
      </c>
      <c r="C74" s="40">
        <v>745</v>
      </c>
      <c r="D74" s="40">
        <v>748</v>
      </c>
      <c r="E74" s="41">
        <f t="shared" si="6"/>
        <v>0.10335570469798649</v>
      </c>
      <c r="F74" s="41">
        <f t="shared" si="7"/>
        <v>9.8930481283422411E-2</v>
      </c>
      <c r="G74" s="40">
        <v>11732</v>
      </c>
      <c r="H74" s="40">
        <v>8327</v>
      </c>
      <c r="I74" s="40">
        <f>D74+יוני!I74</f>
        <v>8114</v>
      </c>
      <c r="J74" s="41">
        <f t="shared" si="4"/>
        <v>0.40891077218686211</v>
      </c>
      <c r="K74" s="45">
        <f t="shared" si="5"/>
        <v>0.44589598225289628</v>
      </c>
      <c r="L74" s="31"/>
      <c r="M74" s="13"/>
    </row>
    <row r="75" spans="1:13" x14ac:dyDescent="0.2">
      <c r="A75" s="6" t="s">
        <v>57</v>
      </c>
      <c r="B75" s="42">
        <v>285</v>
      </c>
      <c r="C75" s="42">
        <v>426</v>
      </c>
      <c r="D75" s="40">
        <v>507</v>
      </c>
      <c r="E75" s="41">
        <f t="shared" si="6"/>
        <v>-0.33098591549295775</v>
      </c>
      <c r="F75" s="41">
        <f t="shared" si="7"/>
        <v>-0.43786982248520712</v>
      </c>
      <c r="G75" s="40">
        <v>7585</v>
      </c>
      <c r="H75" s="40">
        <v>5325</v>
      </c>
      <c r="I75" s="40">
        <f>D75+יוני!I75</f>
        <v>6645</v>
      </c>
      <c r="J75" s="41">
        <f t="shared" si="4"/>
        <v>0.42441314553990606</v>
      </c>
      <c r="K75" s="45">
        <f t="shared" si="5"/>
        <v>0.14145974416854767</v>
      </c>
      <c r="L75" s="31"/>
      <c r="M75" s="13"/>
    </row>
    <row r="76" spans="1:13" x14ac:dyDescent="0.2">
      <c r="A76" s="6" t="s">
        <v>58</v>
      </c>
      <c r="B76" s="40">
        <v>1367</v>
      </c>
      <c r="C76" s="40">
        <v>1526</v>
      </c>
      <c r="D76" s="40">
        <v>1716</v>
      </c>
      <c r="E76" s="41">
        <f t="shared" si="6"/>
        <v>-0.10419397116644824</v>
      </c>
      <c r="F76" s="41">
        <f t="shared" si="7"/>
        <v>-0.2033799533799534</v>
      </c>
      <c r="G76" s="40">
        <v>11592</v>
      </c>
      <c r="H76" s="40">
        <v>11068</v>
      </c>
      <c r="I76" s="40">
        <f>D76+יוני!I76</f>
        <v>12248</v>
      </c>
      <c r="J76" s="41">
        <f t="shared" si="4"/>
        <v>4.7343693530899955E-2</v>
      </c>
      <c r="K76" s="45">
        <f t="shared" si="5"/>
        <v>-5.3559764859568926E-2</v>
      </c>
      <c r="L76" s="31"/>
    </row>
    <row r="77" spans="1:13" x14ac:dyDescent="0.2">
      <c r="A77" s="6" t="s">
        <v>59</v>
      </c>
      <c r="B77" s="40">
        <v>240</v>
      </c>
      <c r="C77" s="42">
        <v>340</v>
      </c>
      <c r="D77" s="40">
        <f>367+998-151-486-249</f>
        <v>479</v>
      </c>
      <c r="E77" s="41">
        <f t="shared" si="6"/>
        <v>-0.29411764705882348</v>
      </c>
      <c r="F77" s="41">
        <f t="shared" si="7"/>
        <v>-0.4989561586638831</v>
      </c>
      <c r="G77" s="40">
        <v>3281</v>
      </c>
      <c r="H77" s="40">
        <v>2882</v>
      </c>
      <c r="I77" s="40" t="e">
        <f>D77+יוני!I77</f>
        <v>#REF!</v>
      </c>
      <c r="J77" s="41">
        <f t="shared" si="4"/>
        <v>0.13844552394170706</v>
      </c>
      <c r="K77" s="45" t="e">
        <f t="shared" si="5"/>
        <v>#REF!</v>
      </c>
      <c r="L77" s="31"/>
    </row>
    <row r="78" spans="1:13" x14ac:dyDescent="0.2">
      <c r="A78" s="6"/>
      <c r="B78" s="40"/>
      <c r="C78" s="40"/>
      <c r="D78" s="43"/>
      <c r="E78" s="41"/>
      <c r="F78" s="41"/>
      <c r="G78" s="40"/>
      <c r="H78" s="40"/>
      <c r="I78" s="40"/>
      <c r="J78" s="41"/>
      <c r="K78" s="45"/>
      <c r="L78" s="31"/>
    </row>
    <row r="79" spans="1:13" x14ac:dyDescent="0.2">
      <c r="A79" s="33" t="s">
        <v>60</v>
      </c>
      <c r="B79" s="42">
        <v>54368</v>
      </c>
      <c r="C79" s="40">
        <v>75168</v>
      </c>
      <c r="D79" s="40">
        <v>70929</v>
      </c>
      <c r="E79" s="41">
        <f t="shared" si="6"/>
        <v>-0.27671349510429966</v>
      </c>
      <c r="F79" s="41">
        <f t="shared" si="7"/>
        <v>-0.23348700813489542</v>
      </c>
      <c r="G79" s="40">
        <v>513424</v>
      </c>
      <c r="H79" s="40">
        <v>478426</v>
      </c>
      <c r="I79" s="40">
        <f>D79+יוני!I79</f>
        <v>483540</v>
      </c>
      <c r="J79" s="41">
        <f t="shared" si="4"/>
        <v>7.315237884228698E-2</v>
      </c>
      <c r="K79" s="45">
        <f t="shared" si="5"/>
        <v>6.1802539603755591E-2</v>
      </c>
      <c r="L79" s="31"/>
    </row>
    <row r="80" spans="1:13" x14ac:dyDescent="0.2">
      <c r="A80" s="33" t="s">
        <v>61</v>
      </c>
      <c r="B80" s="40">
        <v>41013</v>
      </c>
      <c r="C80" s="40">
        <v>53690</v>
      </c>
      <c r="D80" s="40">
        <v>50272</v>
      </c>
      <c r="E80" s="41">
        <f t="shared" si="6"/>
        <v>-0.23611473272490224</v>
      </c>
      <c r="F80" s="41">
        <f t="shared" si="7"/>
        <v>-0.18417807129217056</v>
      </c>
      <c r="G80" s="40">
        <v>393826</v>
      </c>
      <c r="H80" s="40">
        <v>361546</v>
      </c>
      <c r="I80" s="40">
        <f>D80+יוני!I80</f>
        <v>363605</v>
      </c>
      <c r="J80" s="41">
        <f t="shared" si="4"/>
        <v>8.9283244732343947E-2</v>
      </c>
      <c r="K80" s="45">
        <f t="shared" si="5"/>
        <v>8.3114918661734594E-2</v>
      </c>
      <c r="L80" s="31"/>
    </row>
    <row r="81" spans="1:12" x14ac:dyDescent="0.2">
      <c r="A81" s="33" t="s">
        <v>62</v>
      </c>
      <c r="B81" s="42">
        <v>4378</v>
      </c>
      <c r="C81" s="42">
        <v>6887</v>
      </c>
      <c r="D81" s="40">
        <v>6221</v>
      </c>
      <c r="E81" s="41">
        <f t="shared" si="6"/>
        <v>-0.36430956875272247</v>
      </c>
      <c r="F81" s="41">
        <f t="shared" si="7"/>
        <v>-0.29625462144349779</v>
      </c>
      <c r="G81" s="40">
        <v>40053</v>
      </c>
      <c r="H81" s="40">
        <v>37860</v>
      </c>
      <c r="I81" s="40">
        <f>D81+יוני!I81</f>
        <v>39493</v>
      </c>
      <c r="J81" s="41">
        <f t="shared" si="4"/>
        <v>5.792393026941367E-2</v>
      </c>
      <c r="K81" s="45">
        <f t="shared" si="5"/>
        <v>1.417972805307266E-2</v>
      </c>
      <c r="L81" s="31"/>
    </row>
    <row r="82" spans="1:12" x14ac:dyDescent="0.2">
      <c r="A82" s="6" t="s">
        <v>63</v>
      </c>
      <c r="B82" s="40">
        <v>2745</v>
      </c>
      <c r="C82" s="40">
        <v>3104</v>
      </c>
      <c r="D82" s="40">
        <v>2823</v>
      </c>
      <c r="E82" s="41">
        <f t="shared" si="6"/>
        <v>-0.11565721649484539</v>
      </c>
      <c r="F82" s="41">
        <f t="shared" si="7"/>
        <v>-2.7630180658873571E-2</v>
      </c>
      <c r="G82" s="40">
        <v>12833</v>
      </c>
      <c r="H82" s="40">
        <v>11968</v>
      </c>
      <c r="I82" s="40">
        <f>D82+יוני!I82</f>
        <v>11740</v>
      </c>
      <c r="J82" s="41">
        <f t="shared" si="4"/>
        <v>7.2276069518716568E-2</v>
      </c>
      <c r="K82" s="45">
        <f t="shared" si="5"/>
        <v>9.31005110732539E-2</v>
      </c>
      <c r="L82" s="31"/>
    </row>
    <row r="83" spans="1:12" x14ac:dyDescent="0.2">
      <c r="A83" s="33" t="s">
        <v>64</v>
      </c>
      <c r="B83" s="40">
        <v>6232</v>
      </c>
      <c r="C83" s="42">
        <v>11487</v>
      </c>
      <c r="D83" s="44">
        <f>885+10728</f>
        <v>11613</v>
      </c>
      <c r="E83" s="41">
        <f t="shared" si="6"/>
        <v>-0.45747366588317229</v>
      </c>
      <c r="F83" s="41">
        <f t="shared" si="7"/>
        <v>-0.4633600275553259</v>
      </c>
      <c r="G83" s="40">
        <v>66712</v>
      </c>
      <c r="H83" s="40">
        <v>67052</v>
      </c>
      <c r="I83" s="40">
        <f>D83+יוני!I83</f>
        <v>68702</v>
      </c>
      <c r="J83" s="41">
        <f t="shared" si="4"/>
        <v>-5.0706914036866557E-3</v>
      </c>
      <c r="K83" s="45">
        <f t="shared" si="5"/>
        <v>-2.8965677855084304E-2</v>
      </c>
      <c r="L83" s="31"/>
    </row>
    <row r="84" spans="1:12" x14ac:dyDescent="0.2">
      <c r="A84" s="6" t="s">
        <v>65</v>
      </c>
      <c r="B84" s="40">
        <v>149</v>
      </c>
      <c r="C84" s="40">
        <v>391</v>
      </c>
      <c r="D84" s="40">
        <v>312</v>
      </c>
      <c r="E84" s="41">
        <f t="shared" si="6"/>
        <v>-0.61892583120204603</v>
      </c>
      <c r="F84" s="41">
        <f t="shared" si="7"/>
        <v>-0.52243589743589736</v>
      </c>
      <c r="G84" s="40">
        <v>1890</v>
      </c>
      <c r="H84" s="40">
        <v>1636</v>
      </c>
      <c r="I84" s="40">
        <f>D84+יוני!I84</f>
        <v>1590</v>
      </c>
      <c r="J84" s="41">
        <f t="shared" si="4"/>
        <v>0.15525672371638133</v>
      </c>
      <c r="K84" s="45">
        <f t="shared" si="5"/>
        <v>0.18867924528301883</v>
      </c>
      <c r="L84" s="31"/>
    </row>
    <row r="85" spans="1:12" x14ac:dyDescent="0.2">
      <c r="A85" s="33" t="s">
        <v>66</v>
      </c>
      <c r="B85" s="42">
        <v>1445</v>
      </c>
      <c r="C85" s="40">
        <v>2445</v>
      </c>
      <c r="D85" s="40">
        <v>1832</v>
      </c>
      <c r="E85" s="41">
        <f t="shared" si="6"/>
        <v>-0.40899795501022496</v>
      </c>
      <c r="F85" s="41">
        <f t="shared" si="7"/>
        <v>-0.21124454148471616</v>
      </c>
      <c r="G85" s="40">
        <v>16216.999999999998</v>
      </c>
      <c r="H85" s="40">
        <v>15679</v>
      </c>
      <c r="I85" s="40">
        <f>D85+יוני!I85</f>
        <v>14829</v>
      </c>
      <c r="J85" s="41">
        <f t="shared" si="4"/>
        <v>3.4313412845206948E-2</v>
      </c>
      <c r="K85" s="45">
        <f t="shared" si="5"/>
        <v>9.3600377638411114E-2</v>
      </c>
      <c r="L85" s="31"/>
    </row>
    <row r="86" spans="1:12" x14ac:dyDescent="0.2">
      <c r="A86" s="6" t="s">
        <v>67</v>
      </c>
      <c r="B86" s="40">
        <v>2698</v>
      </c>
      <c r="C86" s="40">
        <v>5505</v>
      </c>
      <c r="D86" s="40">
        <v>5932</v>
      </c>
      <c r="E86" s="41">
        <f t="shared" si="6"/>
        <v>-0.50990009082652132</v>
      </c>
      <c r="F86" s="41">
        <f t="shared" si="7"/>
        <v>-0.54517869184086309</v>
      </c>
      <c r="G86" s="40">
        <v>28166</v>
      </c>
      <c r="H86" s="40">
        <v>29178</v>
      </c>
      <c r="I86" s="40">
        <f>D86+יוני!I86</f>
        <v>31087</v>
      </c>
      <c r="J86" s="41">
        <f t="shared" si="4"/>
        <v>-3.4683665775584349E-2</v>
      </c>
      <c r="K86" s="45">
        <f t="shared" si="5"/>
        <v>-9.3962106346704433E-2</v>
      </c>
      <c r="L86" s="31"/>
    </row>
    <row r="87" spans="1:12" x14ac:dyDescent="0.2">
      <c r="A87" s="6" t="s">
        <v>68</v>
      </c>
      <c r="B87" s="40">
        <v>238</v>
      </c>
      <c r="C87" s="42">
        <v>541</v>
      </c>
      <c r="D87" s="40">
        <v>462</v>
      </c>
      <c r="E87" s="41">
        <f t="shared" si="6"/>
        <v>-0.56007393715341958</v>
      </c>
      <c r="F87" s="41">
        <f t="shared" si="7"/>
        <v>-0.48484848484848486</v>
      </c>
      <c r="G87" s="40">
        <v>3653</v>
      </c>
      <c r="H87" s="40">
        <v>3637</v>
      </c>
      <c r="I87" s="40">
        <f>D87+יוני!I87</f>
        <v>3433</v>
      </c>
      <c r="J87" s="41">
        <f t="shared" si="4"/>
        <v>4.3992301347264284E-3</v>
      </c>
      <c r="K87" s="45">
        <f t="shared" si="5"/>
        <v>6.4083891639965085E-2</v>
      </c>
      <c r="L87" s="31"/>
    </row>
    <row r="88" spans="1:12" x14ac:dyDescent="0.2">
      <c r="A88" s="6" t="s">
        <v>69</v>
      </c>
      <c r="B88" s="40">
        <v>577</v>
      </c>
      <c r="C88" s="40">
        <v>681</v>
      </c>
      <c r="D88" s="40">
        <v>1168</v>
      </c>
      <c r="E88" s="41">
        <f t="shared" si="6"/>
        <v>-0.15271659324522757</v>
      </c>
      <c r="F88" s="41">
        <f t="shared" si="7"/>
        <v>-0.50599315068493156</v>
      </c>
      <c r="G88" s="40">
        <v>5209</v>
      </c>
      <c r="H88" s="40">
        <v>5381</v>
      </c>
      <c r="I88" s="40">
        <f>D88+יוני!I88</f>
        <v>5925</v>
      </c>
      <c r="J88" s="41">
        <f t="shared" si="4"/>
        <v>-3.1964318899832755E-2</v>
      </c>
      <c r="K88" s="45">
        <f t="shared" si="5"/>
        <v>-0.12084388185654005</v>
      </c>
      <c r="L88" s="31"/>
    </row>
    <row r="89" spans="1:12" x14ac:dyDescent="0.2">
      <c r="A89" s="6" t="s">
        <v>70</v>
      </c>
      <c r="B89" s="42">
        <v>122</v>
      </c>
      <c r="C89" s="42">
        <v>325</v>
      </c>
      <c r="D89" s="40">
        <v>147</v>
      </c>
      <c r="E89" s="41">
        <f t="shared" si="6"/>
        <v>-0.62461538461538457</v>
      </c>
      <c r="F89" s="41">
        <f t="shared" si="7"/>
        <v>-0.17006802721088432</v>
      </c>
      <c r="G89" s="40">
        <v>1337</v>
      </c>
      <c r="H89" s="40">
        <v>1601</v>
      </c>
      <c r="I89" s="40">
        <f>D89+יוני!I89</f>
        <v>1623</v>
      </c>
      <c r="J89" s="41">
        <f t="shared" si="4"/>
        <v>-0.16489693941286698</v>
      </c>
      <c r="K89" s="45">
        <f t="shared" si="5"/>
        <v>-0.17621688231669752</v>
      </c>
      <c r="L89" s="31"/>
    </row>
    <row r="90" spans="1:12" x14ac:dyDescent="0.2">
      <c r="A90" s="6"/>
      <c r="B90" s="40"/>
      <c r="C90" s="40"/>
      <c r="D90" s="43"/>
      <c r="E90" s="41"/>
      <c r="F90" s="41"/>
      <c r="G90" s="40"/>
      <c r="H90" s="40"/>
      <c r="I90" s="40"/>
      <c r="J90" s="41"/>
      <c r="K90" s="45"/>
      <c r="L90" s="31"/>
    </row>
    <row r="91" spans="1:12" x14ac:dyDescent="0.2">
      <c r="A91" s="6" t="s">
        <v>71</v>
      </c>
      <c r="B91" s="42">
        <v>2825</v>
      </c>
      <c r="C91" s="40">
        <v>3728</v>
      </c>
      <c r="D91" s="40">
        <v>2684</v>
      </c>
      <c r="E91" s="41">
        <f t="shared" si="6"/>
        <v>-0.24222103004291851</v>
      </c>
      <c r="F91" s="41">
        <f t="shared" si="7"/>
        <v>5.2533532041728837E-2</v>
      </c>
      <c r="G91" s="40">
        <v>21973</v>
      </c>
      <c r="H91" s="40">
        <v>20991</v>
      </c>
      <c r="I91" s="40">
        <f>D91+יוני!I91</f>
        <v>19561</v>
      </c>
      <c r="J91" s="41">
        <f t="shared" si="4"/>
        <v>4.6781954170835194E-2</v>
      </c>
      <c r="K91" s="45">
        <f t="shared" si="5"/>
        <v>0.1233065794182302</v>
      </c>
      <c r="L91" s="31"/>
    </row>
    <row r="92" spans="1:12" x14ac:dyDescent="0.2">
      <c r="A92" s="6" t="s">
        <v>72</v>
      </c>
      <c r="B92" s="40">
        <v>2549</v>
      </c>
      <c r="C92" s="40">
        <v>3392</v>
      </c>
      <c r="D92" s="40">
        <v>2368</v>
      </c>
      <c r="E92" s="41">
        <f t="shared" si="6"/>
        <v>-0.24852594339622647</v>
      </c>
      <c r="F92" s="41">
        <f t="shared" si="7"/>
        <v>7.6435810810810745E-2</v>
      </c>
      <c r="G92" s="40">
        <v>19153</v>
      </c>
      <c r="H92" s="40">
        <v>18547</v>
      </c>
      <c r="I92" s="40">
        <f>D92+יוני!I92</f>
        <v>17144</v>
      </c>
      <c r="J92" s="41">
        <f t="shared" si="4"/>
        <v>3.2673747775920692E-2</v>
      </c>
      <c r="K92" s="45">
        <f t="shared" si="5"/>
        <v>0.11718385440970591</v>
      </c>
      <c r="L92" s="31"/>
    </row>
    <row r="93" spans="1:12" x14ac:dyDescent="0.2">
      <c r="A93" s="6" t="s">
        <v>73</v>
      </c>
      <c r="B93" s="40">
        <v>262</v>
      </c>
      <c r="C93" s="42">
        <v>305</v>
      </c>
      <c r="D93" s="40">
        <v>267</v>
      </c>
      <c r="E93" s="41">
        <f t="shared" si="6"/>
        <v>-0.14098360655737707</v>
      </c>
      <c r="F93" s="41">
        <f t="shared" si="7"/>
        <v>-1.8726591760299671E-2</v>
      </c>
      <c r="G93" s="40">
        <v>2237</v>
      </c>
      <c r="H93" s="40">
        <v>1993</v>
      </c>
      <c r="I93" s="40">
        <f>D93+יוני!I93</f>
        <v>2113</v>
      </c>
      <c r="J93" s="41">
        <f t="shared" si="4"/>
        <v>0.12242849974912184</v>
      </c>
      <c r="K93" s="45">
        <f t="shared" si="5"/>
        <v>5.8684335068622806E-2</v>
      </c>
      <c r="L93" s="31"/>
    </row>
    <row r="94" spans="1:12" x14ac:dyDescent="0.2">
      <c r="A94" s="6" t="s">
        <v>17</v>
      </c>
      <c r="B94" s="40">
        <v>14</v>
      </c>
      <c r="C94" s="40">
        <v>31</v>
      </c>
      <c r="D94" s="40">
        <v>49</v>
      </c>
      <c r="E94" s="41">
        <f t="shared" si="6"/>
        <v>-0.54838709677419351</v>
      </c>
      <c r="F94" s="41">
        <f t="shared" si="7"/>
        <v>-0.7142857142857143</v>
      </c>
      <c r="G94" s="40">
        <v>583</v>
      </c>
      <c r="H94" s="40">
        <v>451</v>
      </c>
      <c r="I94" s="40">
        <f>D94+יוני!I94</f>
        <v>304</v>
      </c>
      <c r="J94" s="41">
        <f t="shared" si="4"/>
        <v>0.29268292682926833</v>
      </c>
      <c r="K94" s="45">
        <f t="shared" si="5"/>
        <v>0.91776315789473695</v>
      </c>
      <c r="L94" s="31"/>
    </row>
    <row r="95" spans="1:12" x14ac:dyDescent="0.2">
      <c r="A95" s="6"/>
      <c r="B95" s="42"/>
      <c r="C95" s="42"/>
      <c r="D95" s="43"/>
      <c r="E95" s="41"/>
      <c r="F95" s="41"/>
      <c r="G95" s="40"/>
      <c r="H95" s="40"/>
      <c r="I95" s="40"/>
      <c r="J95" s="41"/>
      <c r="K95" s="45"/>
      <c r="L95" s="31"/>
    </row>
    <row r="96" spans="1:12" x14ac:dyDescent="0.2">
      <c r="A96" s="6" t="s">
        <v>74</v>
      </c>
      <c r="B96" s="40">
        <v>720</v>
      </c>
      <c r="C96" s="40">
        <v>1424</v>
      </c>
      <c r="D96" s="40">
        <v>2013</v>
      </c>
      <c r="E96" s="41">
        <f t="shared" si="6"/>
        <v>-0.4943820224719101</v>
      </c>
      <c r="F96" s="41">
        <f t="shared" si="7"/>
        <v>-0.64232488822652756</v>
      </c>
      <c r="G96" s="40">
        <v>6660</v>
      </c>
      <c r="H96" s="40">
        <v>9734</v>
      </c>
      <c r="I96" s="40">
        <f>D96+יוני!I96</f>
        <v>10781</v>
      </c>
      <c r="J96" s="41">
        <f t="shared" si="4"/>
        <v>-0.31580028765153068</v>
      </c>
      <c r="K96" s="45">
        <f t="shared" si="5"/>
        <v>-0.38224654484741671</v>
      </c>
      <c r="L96" s="31"/>
    </row>
  </sheetData>
  <mergeCells count="4">
    <mergeCell ref="E3:F3"/>
    <mergeCell ref="J3:K3"/>
    <mergeCell ref="B3:D3"/>
    <mergeCell ref="G3:I3"/>
  </mergeCells>
  <pageMargins left="0.19685039370078741" right="0.19685039370078741" top="0.35433070866141736" bottom="0.35433070866141736" header="0.27559055118110237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7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G5" sqref="G5"/>
    </sheetView>
  </sheetViews>
  <sheetFormatPr defaultRowHeight="14.25" x14ac:dyDescent="0.2"/>
  <cols>
    <col min="1" max="1" width="19.125" style="1" customWidth="1"/>
    <col min="2" max="2" width="11.375" style="1" customWidth="1"/>
    <col min="3" max="3" width="10.125" style="1" customWidth="1"/>
    <col min="4" max="4" width="7.875" style="1" customWidth="1"/>
    <col min="5" max="5" width="7.75" customWidth="1"/>
    <col min="6" max="6" width="8.375" customWidth="1"/>
    <col min="7" max="7" width="9.375" customWidth="1"/>
    <col min="8" max="8" width="10.375" customWidth="1"/>
    <col min="9" max="9" width="9.625" customWidth="1"/>
    <col min="10" max="10" width="7.625" customWidth="1"/>
    <col min="11" max="11" width="9" customWidth="1"/>
  </cols>
  <sheetData>
    <row r="1" spans="1:12" x14ac:dyDescent="0.2">
      <c r="A1" s="1" t="s">
        <v>118</v>
      </c>
    </row>
    <row r="3" spans="1:12" s="10" customFormat="1" ht="15" customHeight="1" x14ac:dyDescent="0.2">
      <c r="A3" s="61"/>
      <c r="B3" s="248" t="s">
        <v>92</v>
      </c>
      <c r="C3" s="248"/>
      <c r="D3" s="248"/>
      <c r="E3" s="248" t="s">
        <v>76</v>
      </c>
      <c r="F3" s="248"/>
      <c r="G3" s="246" t="s">
        <v>93</v>
      </c>
      <c r="H3" s="249"/>
      <c r="I3" s="249"/>
      <c r="J3" s="248" t="s">
        <v>76</v>
      </c>
      <c r="K3" s="248"/>
    </row>
    <row r="4" spans="1:12" s="10" customFormat="1" ht="12.75" customHeight="1" x14ac:dyDescent="0.2">
      <c r="A4" s="61"/>
      <c r="B4" s="28">
        <v>2014</v>
      </c>
      <c r="C4" s="61">
        <v>2013</v>
      </c>
      <c r="D4" s="61">
        <v>2012</v>
      </c>
      <c r="E4" s="39" t="s">
        <v>120</v>
      </c>
      <c r="F4" s="39" t="s">
        <v>121</v>
      </c>
      <c r="G4" s="28">
        <v>2014</v>
      </c>
      <c r="H4" s="61">
        <v>2013</v>
      </c>
      <c r="I4" s="39">
        <v>2012</v>
      </c>
      <c r="J4" s="39" t="s">
        <v>120</v>
      </c>
      <c r="K4" s="39" t="s">
        <v>121</v>
      </c>
    </row>
    <row r="5" spans="1:12" x14ac:dyDescent="0.2">
      <c r="A5" s="2" t="s">
        <v>0</v>
      </c>
      <c r="B5" s="28">
        <v>164001</v>
      </c>
      <c r="C5" s="28">
        <v>240660</v>
      </c>
      <c r="D5" s="29">
        <v>247543</v>
      </c>
      <c r="E5" s="30">
        <f>B5/C5-1</f>
        <v>-0.31853652455746695</v>
      </c>
      <c r="F5" s="30">
        <f>B5/D5-1</f>
        <v>-0.33748480062049824</v>
      </c>
      <c r="G5" s="28">
        <v>2048152.9999999998</v>
      </c>
      <c r="H5" s="28">
        <v>1913820</v>
      </c>
      <c r="I5" s="29">
        <v>1932961</v>
      </c>
      <c r="J5" s="30">
        <f>G5/H5-1</f>
        <v>7.0191031549466487E-2</v>
      </c>
      <c r="K5" s="30">
        <f>G5/I5-1</f>
        <v>5.9593545860469943E-2</v>
      </c>
      <c r="L5" s="13"/>
    </row>
    <row r="6" spans="1:12" x14ac:dyDescent="0.2">
      <c r="A6" s="2" t="s">
        <v>1</v>
      </c>
      <c r="B6" s="28">
        <v>8873</v>
      </c>
      <c r="C6" s="28">
        <v>15323</v>
      </c>
      <c r="D6" s="28">
        <f>+D8+D21</f>
        <v>15833</v>
      </c>
      <c r="E6" s="30">
        <f t="shared" ref="E6:E69" si="0">B6/C6-1</f>
        <v>-0.42093584807152651</v>
      </c>
      <c r="F6" s="30">
        <f t="shared" ref="F6:F69" si="1">B6/D6-1</f>
        <v>-0.43958820185688119</v>
      </c>
      <c r="G6" s="28">
        <v>162656</v>
      </c>
      <c r="H6" s="28">
        <v>155616</v>
      </c>
      <c r="I6" s="29" t="e">
        <f>D6+יולי!I6</f>
        <v>#REF!</v>
      </c>
      <c r="J6" s="30">
        <f t="shared" ref="J6:J69" si="2">G6/H6-1</f>
        <v>4.5239564055109982E-2</v>
      </c>
      <c r="K6" s="30" t="e">
        <f t="shared" ref="K6:K69" si="3">G6/I6-1</f>
        <v>#REF!</v>
      </c>
      <c r="L6" s="13"/>
    </row>
    <row r="7" spans="1:12" x14ac:dyDescent="0.2">
      <c r="A7" s="2"/>
      <c r="B7" s="28"/>
      <c r="C7" s="28"/>
      <c r="D7" s="28"/>
      <c r="E7" s="30"/>
      <c r="F7" s="30"/>
      <c r="G7" s="28"/>
      <c r="H7" s="28"/>
      <c r="I7" s="29"/>
      <c r="J7" s="30"/>
      <c r="K7" s="30"/>
      <c r="L7" s="13"/>
    </row>
    <row r="8" spans="1:12" x14ac:dyDescent="0.2">
      <c r="A8" s="2" t="s">
        <v>2</v>
      </c>
      <c r="B8" s="28">
        <v>4739</v>
      </c>
      <c r="C8" s="28">
        <v>9984</v>
      </c>
      <c r="D8" s="28">
        <f>SUM(D9:D19)</f>
        <v>9826</v>
      </c>
      <c r="E8" s="30">
        <f t="shared" si="0"/>
        <v>-0.52534054487179493</v>
      </c>
      <c r="F8" s="30">
        <f t="shared" si="1"/>
        <v>-0.51770812131080812</v>
      </c>
      <c r="G8" s="28">
        <v>119930</v>
      </c>
      <c r="H8" s="28">
        <v>115054</v>
      </c>
      <c r="I8" s="29" t="e">
        <f>D8+יולי!I8</f>
        <v>#REF!</v>
      </c>
      <c r="J8" s="30">
        <f t="shared" si="2"/>
        <v>4.2380099779234071E-2</v>
      </c>
      <c r="K8" s="30" t="e">
        <f t="shared" si="3"/>
        <v>#REF!</v>
      </c>
      <c r="L8" s="13"/>
    </row>
    <row r="9" spans="1:12" x14ac:dyDescent="0.2">
      <c r="A9" s="2" t="s">
        <v>3</v>
      </c>
      <c r="B9" s="28">
        <v>701</v>
      </c>
      <c r="C9" s="28">
        <v>1050</v>
      </c>
      <c r="D9" s="29">
        <v>1264</v>
      </c>
      <c r="E9" s="30">
        <f t="shared" si="0"/>
        <v>-0.33238095238095233</v>
      </c>
      <c r="F9" s="30">
        <f t="shared" si="1"/>
        <v>-0.44541139240506333</v>
      </c>
      <c r="G9" s="28">
        <v>24075</v>
      </c>
      <c r="H9" s="28">
        <v>25997</v>
      </c>
      <c r="I9" s="29">
        <v>29192</v>
      </c>
      <c r="J9" s="30">
        <f t="shared" si="2"/>
        <v>-7.3931607493172291E-2</v>
      </c>
      <c r="K9" s="30">
        <f t="shared" si="3"/>
        <v>-0.17528775006851194</v>
      </c>
      <c r="L9" s="13"/>
    </row>
    <row r="10" spans="1:12" x14ac:dyDescent="0.2">
      <c r="A10" s="2" t="s">
        <v>4</v>
      </c>
      <c r="B10" s="28">
        <v>51</v>
      </c>
      <c r="C10" s="28">
        <v>148</v>
      </c>
      <c r="D10" s="29">
        <v>191</v>
      </c>
      <c r="E10" s="30">
        <f t="shared" si="0"/>
        <v>-0.65540540540540548</v>
      </c>
      <c r="F10" s="30">
        <f t="shared" si="1"/>
        <v>-0.73298429319371727</v>
      </c>
      <c r="G10" s="28">
        <v>5647</v>
      </c>
      <c r="H10" s="28">
        <v>4708</v>
      </c>
      <c r="I10" s="29">
        <v>3634</v>
      </c>
      <c r="J10" s="30">
        <f t="shared" si="2"/>
        <v>0.19944774851316915</v>
      </c>
      <c r="K10" s="30">
        <f t="shared" si="3"/>
        <v>0.55393505778756191</v>
      </c>
      <c r="L10" s="13"/>
    </row>
    <row r="11" spans="1:12" x14ac:dyDescent="0.2">
      <c r="A11" s="2" t="s">
        <v>5</v>
      </c>
      <c r="B11" s="28">
        <v>299</v>
      </c>
      <c r="C11" s="28">
        <v>2068</v>
      </c>
      <c r="D11" s="29">
        <v>2115</v>
      </c>
      <c r="E11" s="30">
        <f t="shared" si="0"/>
        <v>-0.85541586073500964</v>
      </c>
      <c r="F11" s="30">
        <f t="shared" si="1"/>
        <v>-0.85862884160756503</v>
      </c>
      <c r="G11" s="28">
        <v>18751</v>
      </c>
      <c r="H11" s="28">
        <v>18946</v>
      </c>
      <c r="I11" s="29">
        <v>17298</v>
      </c>
      <c r="J11" s="30">
        <f t="shared" si="2"/>
        <v>-1.0292410007389452E-2</v>
      </c>
      <c r="K11" s="30">
        <f t="shared" si="3"/>
        <v>8.3998150075153211E-2</v>
      </c>
      <c r="L11" s="13"/>
    </row>
    <row r="12" spans="1:12" x14ac:dyDescent="0.2">
      <c r="A12" s="2" t="s">
        <v>103</v>
      </c>
      <c r="B12" s="28">
        <v>249</v>
      </c>
      <c r="C12" s="28">
        <v>528</v>
      </c>
      <c r="D12" s="29">
        <v>365</v>
      </c>
      <c r="E12" s="30">
        <f t="shared" si="0"/>
        <v>-0.52840909090909083</v>
      </c>
      <c r="F12" s="30">
        <f t="shared" si="1"/>
        <v>-0.31780821917808222</v>
      </c>
      <c r="G12" s="28">
        <v>3893</v>
      </c>
      <c r="H12" s="28">
        <v>3156</v>
      </c>
      <c r="I12" s="29">
        <v>2820</v>
      </c>
      <c r="J12" s="30">
        <f t="shared" si="2"/>
        <v>0.23352344740177444</v>
      </c>
      <c r="K12" s="30">
        <f t="shared" si="3"/>
        <v>0.38049645390070919</v>
      </c>
      <c r="L12" s="13"/>
    </row>
    <row r="13" spans="1:12" x14ac:dyDescent="0.2">
      <c r="A13" s="2" t="s">
        <v>6</v>
      </c>
      <c r="B13" s="28">
        <v>1463</v>
      </c>
      <c r="C13" s="28">
        <v>1674</v>
      </c>
      <c r="D13" s="29">
        <f>1744-365</f>
        <v>1379</v>
      </c>
      <c r="E13" s="30">
        <f t="shared" si="0"/>
        <v>-0.12604540023894861</v>
      </c>
      <c r="F13" s="30">
        <f t="shared" si="1"/>
        <v>6.0913705583756306E-2</v>
      </c>
      <c r="G13" s="28">
        <v>21419</v>
      </c>
      <c r="H13" s="28">
        <v>15203</v>
      </c>
      <c r="I13" s="29">
        <f>14958-2820</f>
        <v>12138</v>
      </c>
      <c r="J13" s="30">
        <f t="shared" si="2"/>
        <v>0.40886667105176611</v>
      </c>
      <c r="K13" s="30">
        <f t="shared" si="3"/>
        <v>0.76462349645740657</v>
      </c>
      <c r="L13" s="13"/>
    </row>
    <row r="14" spans="1:12" x14ac:dyDescent="0.2">
      <c r="A14" s="2" t="s">
        <v>7</v>
      </c>
      <c r="B14" s="28">
        <v>552</v>
      </c>
      <c r="C14" s="28">
        <v>1149</v>
      </c>
      <c r="D14" s="29">
        <v>1394</v>
      </c>
      <c r="E14" s="30">
        <f t="shared" si="0"/>
        <v>-0.51958224543080944</v>
      </c>
      <c r="F14" s="30">
        <f t="shared" si="1"/>
        <v>-0.60401721664275465</v>
      </c>
      <c r="G14" s="28">
        <v>9273</v>
      </c>
      <c r="H14" s="28">
        <v>8281</v>
      </c>
      <c r="I14" s="29">
        <v>11049</v>
      </c>
      <c r="J14" s="30">
        <f t="shared" si="2"/>
        <v>0.11979229561647142</v>
      </c>
      <c r="K14" s="30">
        <f t="shared" si="3"/>
        <v>-0.16073852837360847</v>
      </c>
      <c r="L14" s="13"/>
    </row>
    <row r="15" spans="1:12" x14ac:dyDescent="0.2">
      <c r="A15" s="2" t="s">
        <v>8</v>
      </c>
      <c r="B15" s="28">
        <v>195</v>
      </c>
      <c r="C15" s="28">
        <v>323</v>
      </c>
      <c r="D15" s="29">
        <v>375</v>
      </c>
      <c r="E15" s="30">
        <f t="shared" si="0"/>
        <v>-0.39628482972136225</v>
      </c>
      <c r="F15" s="30">
        <f t="shared" si="1"/>
        <v>-0.48</v>
      </c>
      <c r="G15" s="28">
        <v>4499</v>
      </c>
      <c r="H15" s="28">
        <v>3635</v>
      </c>
      <c r="I15" s="29">
        <v>3458</v>
      </c>
      <c r="J15" s="30">
        <f t="shared" si="2"/>
        <v>0.23768913342503439</v>
      </c>
      <c r="K15" s="30">
        <f t="shared" si="3"/>
        <v>0.30104106419895893</v>
      </c>
      <c r="L15" s="13"/>
    </row>
    <row r="16" spans="1:12" x14ac:dyDescent="0.2">
      <c r="A16" s="2" t="s">
        <v>9</v>
      </c>
      <c r="B16" s="28">
        <v>426</v>
      </c>
      <c r="C16" s="28">
        <v>1854</v>
      </c>
      <c r="D16" s="29">
        <v>1648</v>
      </c>
      <c r="E16" s="30">
        <f t="shared" si="0"/>
        <v>-0.77022653721682843</v>
      </c>
      <c r="F16" s="30">
        <f t="shared" si="1"/>
        <v>-0.74150485436893199</v>
      </c>
      <c r="G16" s="28">
        <v>17763</v>
      </c>
      <c r="H16" s="28">
        <v>20153</v>
      </c>
      <c r="I16" s="29">
        <v>21753</v>
      </c>
      <c r="J16" s="30">
        <f t="shared" si="2"/>
        <v>-0.11859276534510987</v>
      </c>
      <c r="K16" s="30">
        <f t="shared" si="3"/>
        <v>-0.18342297614122194</v>
      </c>
      <c r="L16" s="13"/>
    </row>
    <row r="17" spans="1:12" x14ac:dyDescent="0.2">
      <c r="A17" s="2" t="s">
        <v>10</v>
      </c>
      <c r="B17" s="28">
        <v>153</v>
      </c>
      <c r="C17" s="28">
        <v>309</v>
      </c>
      <c r="D17" s="29">
        <v>214</v>
      </c>
      <c r="E17" s="30">
        <f t="shared" si="0"/>
        <v>-0.50485436893203883</v>
      </c>
      <c r="F17" s="30">
        <f t="shared" si="1"/>
        <v>-0.28504672897196259</v>
      </c>
      <c r="G17" s="28">
        <v>5459</v>
      </c>
      <c r="H17" s="28">
        <v>5848</v>
      </c>
      <c r="I17" s="29">
        <v>5440</v>
      </c>
      <c r="J17" s="30">
        <f t="shared" si="2"/>
        <v>-6.6518467852257235E-2</v>
      </c>
      <c r="K17" s="30">
        <f t="shared" si="3"/>
        <v>3.4926470588234615E-3</v>
      </c>
      <c r="L17" s="13"/>
    </row>
    <row r="18" spans="1:12" x14ac:dyDescent="0.2">
      <c r="A18" s="2" t="s">
        <v>11</v>
      </c>
      <c r="B18" s="28">
        <v>227</v>
      </c>
      <c r="C18" s="28">
        <v>373</v>
      </c>
      <c r="D18" s="29">
        <v>362</v>
      </c>
      <c r="E18" s="30">
        <f t="shared" si="0"/>
        <v>-0.39142091152815017</v>
      </c>
      <c r="F18" s="30">
        <f t="shared" si="1"/>
        <v>-0.3729281767955801</v>
      </c>
      <c r="G18" s="28">
        <v>2417</v>
      </c>
      <c r="H18" s="28">
        <v>2798</v>
      </c>
      <c r="I18" s="29">
        <v>3481</v>
      </c>
      <c r="J18" s="30">
        <f t="shared" si="2"/>
        <v>-0.13616869192280201</v>
      </c>
      <c r="K18" s="30">
        <f t="shared" si="3"/>
        <v>-0.30565929330652108</v>
      </c>
      <c r="L18" s="13"/>
    </row>
    <row r="19" spans="1:12" x14ac:dyDescent="0.2">
      <c r="A19" s="2" t="s">
        <v>12</v>
      </c>
      <c r="B19" s="28">
        <v>423</v>
      </c>
      <c r="C19" s="28">
        <v>508</v>
      </c>
      <c r="D19" s="29">
        <v>519</v>
      </c>
      <c r="E19" s="30">
        <f t="shared" si="0"/>
        <v>-0.16732283464566933</v>
      </c>
      <c r="F19" s="30">
        <f t="shared" si="1"/>
        <v>-0.18497109826589597</v>
      </c>
      <c r="G19" s="28">
        <v>6734</v>
      </c>
      <c r="H19" s="28">
        <v>6329</v>
      </c>
      <c r="I19" s="29">
        <v>6617</v>
      </c>
      <c r="J19" s="30">
        <f t="shared" si="2"/>
        <v>6.3991151840733229E-2</v>
      </c>
      <c r="K19" s="30">
        <f t="shared" si="3"/>
        <v>1.7681728880157177E-2</v>
      </c>
      <c r="L19" s="13"/>
    </row>
    <row r="20" spans="1:12" x14ac:dyDescent="0.2">
      <c r="A20" s="2"/>
      <c r="B20" s="28"/>
      <c r="C20" s="28"/>
      <c r="D20" s="28"/>
      <c r="E20" s="30"/>
      <c r="F20" s="30"/>
      <c r="G20" s="28"/>
      <c r="H20" s="28"/>
      <c r="I20" s="29"/>
      <c r="J20" s="30"/>
      <c r="K20" s="30"/>
      <c r="L20" s="13"/>
    </row>
    <row r="21" spans="1:12" x14ac:dyDescent="0.2">
      <c r="A21" s="2" t="s">
        <v>13</v>
      </c>
      <c r="B21" s="28">
        <v>4134</v>
      </c>
      <c r="C21" s="28">
        <v>5339</v>
      </c>
      <c r="D21" s="28">
        <f>SUM(D22:D25)</f>
        <v>6007</v>
      </c>
      <c r="E21" s="30">
        <f t="shared" si="0"/>
        <v>-0.2256976961977899</v>
      </c>
      <c r="F21" s="30">
        <f t="shared" si="1"/>
        <v>-0.31180289662060934</v>
      </c>
      <c r="G21" s="28">
        <v>42726</v>
      </c>
      <c r="H21" s="28">
        <v>40562</v>
      </c>
      <c r="I21" s="29" t="e">
        <f>D21+יולי!I21</f>
        <v>#REF!</v>
      </c>
      <c r="J21" s="30">
        <f t="shared" si="2"/>
        <v>5.3350426507568605E-2</v>
      </c>
      <c r="K21" s="30" t="e">
        <f t="shared" si="3"/>
        <v>#REF!</v>
      </c>
      <c r="L21" s="13"/>
    </row>
    <row r="22" spans="1:12" x14ac:dyDescent="0.2">
      <c r="A22" s="2" t="s">
        <v>14</v>
      </c>
      <c r="B22" s="28">
        <v>166</v>
      </c>
      <c r="C22" s="28">
        <v>504</v>
      </c>
      <c r="D22" s="29">
        <v>958</v>
      </c>
      <c r="E22" s="30">
        <f t="shared" si="0"/>
        <v>-0.67063492063492069</v>
      </c>
      <c r="F22" s="30">
        <f t="shared" si="1"/>
        <v>-0.82672233820459295</v>
      </c>
      <c r="G22" s="28">
        <v>4477</v>
      </c>
      <c r="H22" s="28">
        <v>4731</v>
      </c>
      <c r="I22" s="29">
        <v>6831</v>
      </c>
      <c r="J22" s="30">
        <f t="shared" si="2"/>
        <v>-5.3688437962375768E-2</v>
      </c>
      <c r="K22" s="30">
        <f t="shared" si="3"/>
        <v>-0.34460547504025762</v>
      </c>
      <c r="L22" s="13"/>
    </row>
    <row r="23" spans="1:12" x14ac:dyDescent="0.2">
      <c r="A23" s="2" t="s">
        <v>15</v>
      </c>
      <c r="B23" s="28">
        <v>705</v>
      </c>
      <c r="C23" s="28">
        <v>1178</v>
      </c>
      <c r="D23" s="29">
        <v>917</v>
      </c>
      <c r="E23" s="30">
        <f t="shared" si="0"/>
        <v>-0.40152801358234291</v>
      </c>
      <c r="F23" s="30">
        <f t="shared" si="1"/>
        <v>-0.23118865866957472</v>
      </c>
      <c r="G23" s="28">
        <v>17014</v>
      </c>
      <c r="H23" s="28">
        <v>15044</v>
      </c>
      <c r="I23" s="29">
        <v>11281</v>
      </c>
      <c r="J23" s="30">
        <f t="shared" si="2"/>
        <v>0.13094921563413986</v>
      </c>
      <c r="K23" s="30">
        <f t="shared" si="3"/>
        <v>0.50819962769258042</v>
      </c>
      <c r="L23" s="13"/>
    </row>
    <row r="24" spans="1:12" x14ac:dyDescent="0.2">
      <c r="A24" s="2" t="s">
        <v>16</v>
      </c>
      <c r="B24" s="28">
        <v>1787</v>
      </c>
      <c r="C24" s="28">
        <v>2186</v>
      </c>
      <c r="D24" s="29">
        <v>2808</v>
      </c>
      <c r="E24" s="30">
        <f t="shared" si="0"/>
        <v>-0.18252516010978959</v>
      </c>
      <c r="F24" s="30">
        <f t="shared" si="1"/>
        <v>-0.36360398860398857</v>
      </c>
      <c r="G24" s="28">
        <v>12219</v>
      </c>
      <c r="H24" s="28">
        <v>12254</v>
      </c>
      <c r="I24" s="29">
        <v>16472</v>
      </c>
      <c r="J24" s="30">
        <f t="shared" si="2"/>
        <v>-2.8562102170719417E-3</v>
      </c>
      <c r="K24" s="30">
        <f t="shared" si="3"/>
        <v>-0.25819572608062169</v>
      </c>
      <c r="L24" s="13"/>
    </row>
    <row r="25" spans="1:12" x14ac:dyDescent="0.2">
      <c r="A25" s="2" t="s">
        <v>17</v>
      </c>
      <c r="B25" s="28">
        <v>1476</v>
      </c>
      <c r="C25" s="28">
        <v>1471</v>
      </c>
      <c r="D25" s="29">
        <v>1324</v>
      </c>
      <c r="E25" s="30">
        <f t="shared" si="0"/>
        <v>3.3990482664854049E-3</v>
      </c>
      <c r="F25" s="30">
        <f t="shared" si="1"/>
        <v>0.11480362537764344</v>
      </c>
      <c r="G25" s="28">
        <v>9016</v>
      </c>
      <c r="H25" s="28">
        <v>8533</v>
      </c>
      <c r="I25" s="29">
        <v>6822</v>
      </c>
      <c r="J25" s="30">
        <f t="shared" si="2"/>
        <v>5.6603773584905648E-2</v>
      </c>
      <c r="K25" s="30">
        <f t="shared" si="3"/>
        <v>0.3216065669891528</v>
      </c>
      <c r="L25" s="13"/>
    </row>
    <row r="26" spans="1:12" x14ac:dyDescent="0.2">
      <c r="A26" s="2"/>
      <c r="B26" s="28"/>
      <c r="C26" s="28"/>
      <c r="D26" s="28"/>
      <c r="E26" s="30"/>
      <c r="F26" s="30"/>
      <c r="G26" s="28"/>
      <c r="H26" s="28"/>
      <c r="I26" s="29"/>
      <c r="J26" s="30"/>
      <c r="K26" s="30"/>
      <c r="L26" s="13"/>
    </row>
    <row r="27" spans="1:12" x14ac:dyDescent="0.2">
      <c r="A27" s="2" t="s">
        <v>18</v>
      </c>
      <c r="B27" s="28">
        <v>3441</v>
      </c>
      <c r="C27" s="28">
        <v>3870</v>
      </c>
      <c r="D27" s="29">
        <v>3562</v>
      </c>
      <c r="E27" s="30">
        <f t="shared" si="0"/>
        <v>-0.11085271317829459</v>
      </c>
      <c r="F27" s="30">
        <f t="shared" si="1"/>
        <v>-3.3969679955081378E-2</v>
      </c>
      <c r="G27" s="28">
        <v>38635</v>
      </c>
      <c r="H27" s="28">
        <v>39391</v>
      </c>
      <c r="I27" s="29">
        <v>44425</v>
      </c>
      <c r="J27" s="30">
        <f t="shared" si="2"/>
        <v>-1.9192201264248143E-2</v>
      </c>
      <c r="K27" s="30">
        <f t="shared" si="3"/>
        <v>-0.13033202025886326</v>
      </c>
      <c r="L27" s="13"/>
    </row>
    <row r="28" spans="1:12" x14ac:dyDescent="0.2">
      <c r="A28" s="2" t="s">
        <v>19</v>
      </c>
      <c r="B28" s="28">
        <v>923</v>
      </c>
      <c r="C28" s="28">
        <v>1440</v>
      </c>
      <c r="D28" s="29">
        <v>1383</v>
      </c>
      <c r="E28" s="30">
        <f t="shared" si="0"/>
        <v>-0.35902777777777772</v>
      </c>
      <c r="F28" s="30">
        <f t="shared" si="1"/>
        <v>-0.33261026753434564</v>
      </c>
      <c r="G28" s="28">
        <v>12467</v>
      </c>
      <c r="H28" s="28">
        <v>15068</v>
      </c>
      <c r="I28" s="29">
        <v>15070</v>
      </c>
      <c r="J28" s="30">
        <f t="shared" si="2"/>
        <v>-0.17261746748075391</v>
      </c>
      <c r="K28" s="30">
        <f t="shared" si="3"/>
        <v>-0.17272727272727273</v>
      </c>
      <c r="L28" s="13"/>
    </row>
    <row r="29" spans="1:12" x14ac:dyDescent="0.2">
      <c r="A29" s="2" t="s">
        <v>20</v>
      </c>
      <c r="B29" s="28">
        <v>118</v>
      </c>
      <c r="C29" s="28">
        <v>149</v>
      </c>
      <c r="D29" s="29">
        <v>184</v>
      </c>
      <c r="E29" s="30">
        <f t="shared" si="0"/>
        <v>-0.20805369127516782</v>
      </c>
      <c r="F29" s="30">
        <f t="shared" si="1"/>
        <v>-0.35869565217391308</v>
      </c>
      <c r="G29" s="28">
        <v>4827</v>
      </c>
      <c r="H29" s="28">
        <v>3653</v>
      </c>
      <c r="I29" s="29">
        <v>3328</v>
      </c>
      <c r="J29" s="30">
        <f t="shared" si="2"/>
        <v>0.32137968792773064</v>
      </c>
      <c r="K29" s="30">
        <f t="shared" si="3"/>
        <v>0.45042067307692313</v>
      </c>
      <c r="L29" s="13"/>
    </row>
    <row r="30" spans="1:12" x14ac:dyDescent="0.2">
      <c r="A30" s="2" t="s">
        <v>21</v>
      </c>
      <c r="B30" s="28">
        <v>362</v>
      </c>
      <c r="C30" s="28">
        <v>286</v>
      </c>
      <c r="D30" s="29">
        <v>412</v>
      </c>
      <c r="E30" s="30">
        <f t="shared" si="0"/>
        <v>0.26573426573426584</v>
      </c>
      <c r="F30" s="30">
        <f t="shared" si="1"/>
        <v>-0.12135922330097082</v>
      </c>
      <c r="G30" s="28">
        <v>2420</v>
      </c>
      <c r="H30" s="28">
        <v>1714</v>
      </c>
      <c r="I30" s="29">
        <v>1664</v>
      </c>
      <c r="J30" s="30">
        <f t="shared" si="2"/>
        <v>0.41190198366394393</v>
      </c>
      <c r="K30" s="30">
        <f t="shared" si="3"/>
        <v>0.45432692307692313</v>
      </c>
      <c r="L30" s="13"/>
    </row>
    <row r="31" spans="1:12" x14ac:dyDescent="0.2">
      <c r="A31" s="3" t="s">
        <v>22</v>
      </c>
      <c r="B31" s="28">
        <v>444</v>
      </c>
      <c r="C31" s="28">
        <v>437</v>
      </c>
      <c r="D31" s="29">
        <v>182</v>
      </c>
      <c r="E31" s="30">
        <f t="shared" si="0"/>
        <v>1.6018306636155666E-2</v>
      </c>
      <c r="F31" s="30">
        <f t="shared" si="1"/>
        <v>1.4395604395604398</v>
      </c>
      <c r="G31" s="28">
        <v>5685</v>
      </c>
      <c r="H31" s="28">
        <v>7621</v>
      </c>
      <c r="I31" s="29">
        <v>14621</v>
      </c>
      <c r="J31" s="30">
        <f t="shared" si="2"/>
        <v>-0.25403490355596381</v>
      </c>
      <c r="K31" s="30">
        <f t="shared" si="3"/>
        <v>-0.61117570617604811</v>
      </c>
      <c r="L31" s="13"/>
    </row>
    <row r="32" spans="1:12" x14ac:dyDescent="0.2">
      <c r="A32" s="3" t="s">
        <v>116</v>
      </c>
      <c r="B32" s="28">
        <v>270</v>
      </c>
      <c r="C32" s="28">
        <v>150</v>
      </c>
      <c r="D32" s="29">
        <v>162</v>
      </c>
      <c r="E32" s="30">
        <f t="shared" si="0"/>
        <v>0.8</v>
      </c>
      <c r="F32" s="30">
        <f t="shared" si="1"/>
        <v>0.66666666666666674</v>
      </c>
      <c r="G32" s="28">
        <v>2278</v>
      </c>
      <c r="H32" s="28">
        <v>1210</v>
      </c>
      <c r="I32" s="29">
        <v>1118</v>
      </c>
      <c r="J32" s="30">
        <f t="shared" si="2"/>
        <v>0.88264462809917354</v>
      </c>
      <c r="K32" s="30">
        <f t="shared" si="3"/>
        <v>1.0375670840787121</v>
      </c>
    </row>
    <row r="33" spans="1:11" x14ac:dyDescent="0.2">
      <c r="A33" s="2" t="s">
        <v>17</v>
      </c>
      <c r="B33" s="28">
        <v>1324</v>
      </c>
      <c r="C33" s="28">
        <v>1408</v>
      </c>
      <c r="D33" s="29">
        <v>1239</v>
      </c>
      <c r="E33" s="30">
        <f t="shared" si="0"/>
        <v>-5.9659090909090939E-2</v>
      </c>
      <c r="F33" s="30">
        <f t="shared" si="1"/>
        <v>6.8603712671509331E-2</v>
      </c>
      <c r="G33" s="28">
        <v>10958</v>
      </c>
      <c r="H33" s="28">
        <v>10125</v>
      </c>
      <c r="I33" s="29">
        <v>8624</v>
      </c>
      <c r="J33" s="30">
        <f t="shared" si="2"/>
        <v>8.2271604938271681E-2</v>
      </c>
      <c r="K33" s="30">
        <f t="shared" si="3"/>
        <v>0.27064007421150271</v>
      </c>
    </row>
    <row r="34" spans="1:11" x14ac:dyDescent="0.2">
      <c r="B34" s="28"/>
      <c r="C34" s="28"/>
      <c r="D34" s="28"/>
      <c r="E34" s="30"/>
      <c r="F34" s="30"/>
      <c r="G34" s="28"/>
      <c r="H34" s="28"/>
      <c r="I34" s="29"/>
      <c r="J34" s="30"/>
      <c r="K34" s="30"/>
    </row>
    <row r="35" spans="1:11" x14ac:dyDescent="0.2">
      <c r="A35" s="2" t="s">
        <v>23</v>
      </c>
      <c r="B35" s="28">
        <v>108830</v>
      </c>
      <c r="C35" s="28">
        <v>157044</v>
      </c>
      <c r="D35" s="28">
        <f>SUM(D41:D77)-D53+D36</f>
        <v>163016</v>
      </c>
      <c r="E35" s="30">
        <f t="shared" si="0"/>
        <v>-0.30700950052214671</v>
      </c>
      <c r="F35" s="30">
        <f t="shared" si="1"/>
        <v>-0.33239681994405457</v>
      </c>
      <c r="G35" s="28">
        <v>1261923</v>
      </c>
      <c r="H35" s="28">
        <v>1145227</v>
      </c>
      <c r="I35" s="29" t="e">
        <f>D35+יולי!I35</f>
        <v>#REF!</v>
      </c>
      <c r="J35" s="30">
        <f t="shared" si="2"/>
        <v>0.10189770237690876</v>
      </c>
      <c r="K35" s="30" t="e">
        <f t="shared" si="3"/>
        <v>#REF!</v>
      </c>
    </row>
    <row r="36" spans="1:11" x14ac:dyDescent="0.2">
      <c r="A36" s="2" t="s">
        <v>24</v>
      </c>
      <c r="B36" s="28">
        <v>2028</v>
      </c>
      <c r="C36" s="28">
        <v>3169</v>
      </c>
      <c r="D36" s="29">
        <v>3113</v>
      </c>
      <c r="E36" s="30">
        <f t="shared" si="0"/>
        <v>-0.36005048911328497</v>
      </c>
      <c r="F36" s="30">
        <f t="shared" si="1"/>
        <v>-0.34853838740764531</v>
      </c>
      <c r="G36" s="28">
        <v>55094</v>
      </c>
      <c r="H36" s="28">
        <v>46586</v>
      </c>
      <c r="I36" s="29">
        <v>44734</v>
      </c>
      <c r="J36" s="30">
        <f t="shared" si="2"/>
        <v>0.18262997467050179</v>
      </c>
      <c r="K36" s="30">
        <f t="shared" si="3"/>
        <v>0.23159118343988916</v>
      </c>
    </row>
    <row r="37" spans="1:11" x14ac:dyDescent="0.2">
      <c r="A37" s="2" t="s">
        <v>25</v>
      </c>
      <c r="B37" s="28">
        <v>295</v>
      </c>
      <c r="C37" s="28">
        <v>398</v>
      </c>
      <c r="D37" s="29">
        <v>352</v>
      </c>
      <c r="E37" s="30">
        <f t="shared" si="0"/>
        <v>-0.25879396984924619</v>
      </c>
      <c r="F37" s="30">
        <f t="shared" si="1"/>
        <v>-0.16193181818181823</v>
      </c>
      <c r="G37" s="28">
        <v>11845</v>
      </c>
      <c r="H37" s="28">
        <v>9425</v>
      </c>
      <c r="I37" s="29">
        <v>8985</v>
      </c>
      <c r="J37" s="30">
        <f t="shared" si="2"/>
        <v>0.25676392572944295</v>
      </c>
      <c r="K37" s="30">
        <f t="shared" si="3"/>
        <v>0.31830829159710627</v>
      </c>
    </row>
    <row r="38" spans="1:11" x14ac:dyDescent="0.2">
      <c r="A38" s="2" t="s">
        <v>26</v>
      </c>
      <c r="B38" s="28">
        <v>700</v>
      </c>
      <c r="C38" s="28">
        <v>1214</v>
      </c>
      <c r="D38" s="29">
        <v>1082</v>
      </c>
      <c r="E38" s="30">
        <f t="shared" si="0"/>
        <v>-0.42339373970345962</v>
      </c>
      <c r="F38" s="30">
        <f t="shared" si="1"/>
        <v>-0.35304990757855825</v>
      </c>
      <c r="G38" s="28">
        <v>17371</v>
      </c>
      <c r="H38" s="28">
        <v>15133</v>
      </c>
      <c r="I38" s="29">
        <v>13816</v>
      </c>
      <c r="J38" s="30">
        <f t="shared" si="2"/>
        <v>0.1478887200158594</v>
      </c>
      <c r="K38" s="30">
        <f t="shared" si="3"/>
        <v>0.25731036479444125</v>
      </c>
    </row>
    <row r="39" spans="1:11" x14ac:dyDescent="0.2">
      <c r="A39" s="2" t="s">
        <v>27</v>
      </c>
      <c r="B39" s="28">
        <v>411</v>
      </c>
      <c r="C39" s="28">
        <v>633</v>
      </c>
      <c r="D39" s="29">
        <v>604</v>
      </c>
      <c r="E39" s="30">
        <f t="shared" si="0"/>
        <v>-0.35071090047393361</v>
      </c>
      <c r="F39" s="30">
        <f t="shared" si="1"/>
        <v>-0.31953642384105962</v>
      </c>
      <c r="G39" s="28">
        <v>9239</v>
      </c>
      <c r="H39" s="28">
        <v>9580</v>
      </c>
      <c r="I39" s="29">
        <v>9451</v>
      </c>
      <c r="J39" s="30">
        <f t="shared" si="2"/>
        <v>-3.5594989561586687E-2</v>
      </c>
      <c r="K39" s="30">
        <f t="shared" si="3"/>
        <v>-2.2431488731351146E-2</v>
      </c>
    </row>
    <row r="40" spans="1:11" x14ac:dyDescent="0.2">
      <c r="A40" s="2" t="s">
        <v>28</v>
      </c>
      <c r="B40" s="28">
        <v>610</v>
      </c>
      <c r="C40" s="28">
        <v>900</v>
      </c>
      <c r="D40" s="29">
        <v>1053</v>
      </c>
      <c r="E40" s="30">
        <f t="shared" si="0"/>
        <v>-0.32222222222222219</v>
      </c>
      <c r="F40" s="30">
        <f t="shared" si="1"/>
        <v>-0.42070275403608737</v>
      </c>
      <c r="G40" s="28">
        <v>16372</v>
      </c>
      <c r="H40" s="28">
        <v>12246</v>
      </c>
      <c r="I40" s="29">
        <v>12266</v>
      </c>
      <c r="J40" s="30">
        <f t="shared" si="2"/>
        <v>0.33692634329577009</v>
      </c>
      <c r="K40" s="30">
        <f t="shared" si="3"/>
        <v>0.33474645361160937</v>
      </c>
    </row>
    <row r="41" spans="1:11" x14ac:dyDescent="0.2">
      <c r="A41" s="2" t="s">
        <v>29</v>
      </c>
      <c r="B41" s="28">
        <v>13161</v>
      </c>
      <c r="C41" s="28">
        <v>16158.000000000002</v>
      </c>
      <c r="D41" s="29">
        <v>16398</v>
      </c>
      <c r="E41" s="30">
        <f t="shared" si="0"/>
        <v>-0.18548087634608257</v>
      </c>
      <c r="F41" s="30">
        <f t="shared" si="1"/>
        <v>-0.19740212221002562</v>
      </c>
      <c r="G41" s="28">
        <v>112260</v>
      </c>
      <c r="H41" s="28">
        <v>116988</v>
      </c>
      <c r="I41" s="29">
        <v>113032</v>
      </c>
      <c r="J41" s="30">
        <f t="shared" si="2"/>
        <v>-4.0414401477074535E-2</v>
      </c>
      <c r="K41" s="30">
        <f t="shared" si="3"/>
        <v>-6.8299242692334561E-3</v>
      </c>
    </row>
    <row r="42" spans="1:11" x14ac:dyDescent="0.2">
      <c r="A42" s="2" t="s">
        <v>30</v>
      </c>
      <c r="B42" s="28">
        <v>320</v>
      </c>
      <c r="C42" s="28">
        <v>510</v>
      </c>
      <c r="D42" s="29">
        <v>474</v>
      </c>
      <c r="E42" s="30">
        <f t="shared" si="0"/>
        <v>-0.37254901960784315</v>
      </c>
      <c r="F42" s="30">
        <f t="shared" si="1"/>
        <v>-0.32489451476793252</v>
      </c>
      <c r="G42" s="28">
        <v>5126</v>
      </c>
      <c r="H42" s="28">
        <v>4847</v>
      </c>
      <c r="I42" s="29">
        <v>4769</v>
      </c>
      <c r="J42" s="30">
        <f t="shared" si="2"/>
        <v>5.7561378172065192E-2</v>
      </c>
      <c r="K42" s="30">
        <f t="shared" si="3"/>
        <v>7.4858460893268974E-2</v>
      </c>
    </row>
    <row r="43" spans="1:11" x14ac:dyDescent="0.2">
      <c r="A43" s="2" t="s">
        <v>31</v>
      </c>
      <c r="B43" s="28">
        <v>1839</v>
      </c>
      <c r="C43" s="28">
        <v>2957</v>
      </c>
      <c r="D43" s="29">
        <v>3327</v>
      </c>
      <c r="E43" s="30">
        <f t="shared" si="0"/>
        <v>-0.37808589786946234</v>
      </c>
      <c r="F43" s="30">
        <f t="shared" si="1"/>
        <v>-0.44724977457168624</v>
      </c>
      <c r="G43" s="28">
        <v>36923</v>
      </c>
      <c r="H43" s="28">
        <v>34730</v>
      </c>
      <c r="I43" s="29">
        <v>43896</v>
      </c>
      <c r="J43" s="30">
        <f t="shared" si="2"/>
        <v>6.3144255686726103E-2</v>
      </c>
      <c r="K43" s="30">
        <f t="shared" si="3"/>
        <v>-0.15885274284672868</v>
      </c>
    </row>
    <row r="44" spans="1:11" x14ac:dyDescent="0.2">
      <c r="A44" s="2" t="s">
        <v>32</v>
      </c>
      <c r="B44" s="28">
        <v>2115</v>
      </c>
      <c r="C44" s="28">
        <v>2689</v>
      </c>
      <c r="D44" s="29">
        <v>2585</v>
      </c>
      <c r="E44" s="30">
        <f t="shared" si="0"/>
        <v>-0.21346225362588322</v>
      </c>
      <c r="F44" s="30">
        <f t="shared" si="1"/>
        <v>-0.18181818181818177</v>
      </c>
      <c r="G44" s="28">
        <v>22162</v>
      </c>
      <c r="H44" s="28">
        <v>21421</v>
      </c>
      <c r="I44" s="29">
        <v>20831</v>
      </c>
      <c r="J44" s="30">
        <f t="shared" si="2"/>
        <v>3.459222258531347E-2</v>
      </c>
      <c r="K44" s="30">
        <f t="shared" si="3"/>
        <v>6.3895156257500751E-2</v>
      </c>
    </row>
    <row r="45" spans="1:11" x14ac:dyDescent="0.2">
      <c r="A45" s="3" t="s">
        <v>33</v>
      </c>
      <c r="B45" s="28">
        <v>35438</v>
      </c>
      <c r="C45" s="28">
        <v>39119</v>
      </c>
      <c r="D45" s="29">
        <v>39678</v>
      </c>
      <c r="E45" s="30">
        <f t="shared" si="0"/>
        <v>-9.4097497379789896E-2</v>
      </c>
      <c r="F45" s="30">
        <f t="shared" si="1"/>
        <v>-0.10686022480971824</v>
      </c>
      <c r="G45" s="28">
        <v>207258</v>
      </c>
      <c r="H45" s="28">
        <v>201849</v>
      </c>
      <c r="I45" s="29">
        <v>190776</v>
      </c>
      <c r="J45" s="30">
        <f t="shared" si="2"/>
        <v>2.6797259337425494E-2</v>
      </c>
      <c r="K45" s="30">
        <f t="shared" si="3"/>
        <v>8.6394515033337616E-2</v>
      </c>
    </row>
    <row r="46" spans="1:11" x14ac:dyDescent="0.2">
      <c r="A46" s="3" t="s">
        <v>34</v>
      </c>
      <c r="B46" s="28">
        <v>5781</v>
      </c>
      <c r="C46" s="28">
        <v>18899</v>
      </c>
      <c r="D46" s="29">
        <v>18885</v>
      </c>
      <c r="E46" s="30">
        <f t="shared" si="0"/>
        <v>-0.69411079951320176</v>
      </c>
      <c r="F46" s="30">
        <f t="shared" si="1"/>
        <v>-0.6938840349483717</v>
      </c>
      <c r="G46" s="28">
        <v>80592</v>
      </c>
      <c r="H46" s="28">
        <v>83485</v>
      </c>
      <c r="I46" s="29">
        <v>86191</v>
      </c>
      <c r="J46" s="30">
        <f t="shared" si="2"/>
        <v>-3.465293166437089E-2</v>
      </c>
      <c r="K46" s="30">
        <f t="shared" si="3"/>
        <v>-6.4960378693831089E-2</v>
      </c>
    </row>
    <row r="47" spans="1:11" x14ac:dyDescent="0.2">
      <c r="A47" s="2" t="s">
        <v>35</v>
      </c>
      <c r="B47" s="28">
        <v>1523</v>
      </c>
      <c r="C47" s="28">
        <v>2573</v>
      </c>
      <c r="D47" s="29">
        <v>2549</v>
      </c>
      <c r="E47" s="30">
        <f t="shared" si="0"/>
        <v>-0.4080839486980179</v>
      </c>
      <c r="F47" s="30">
        <f t="shared" si="1"/>
        <v>-0.40251078854452726</v>
      </c>
      <c r="G47" s="28">
        <v>25570</v>
      </c>
      <c r="H47" s="28">
        <v>23895</v>
      </c>
      <c r="I47" s="29">
        <v>24438</v>
      </c>
      <c r="J47" s="30">
        <f t="shared" si="2"/>
        <v>7.0098346934505118E-2</v>
      </c>
      <c r="K47" s="30">
        <f t="shared" si="3"/>
        <v>4.6321302888943539E-2</v>
      </c>
    </row>
    <row r="48" spans="1:11" x14ac:dyDescent="0.2">
      <c r="A48" s="2" t="s">
        <v>36</v>
      </c>
      <c r="B48" s="28">
        <v>5213</v>
      </c>
      <c r="C48" s="28">
        <v>9860</v>
      </c>
      <c r="D48" s="29">
        <v>9793</v>
      </c>
      <c r="E48" s="30">
        <f t="shared" si="0"/>
        <v>-0.47129817444219069</v>
      </c>
      <c r="F48" s="30">
        <f t="shared" si="1"/>
        <v>-0.46768099663024609</v>
      </c>
      <c r="G48" s="28">
        <v>116214</v>
      </c>
      <c r="H48" s="28">
        <v>98471</v>
      </c>
      <c r="I48" s="29">
        <v>104624</v>
      </c>
      <c r="J48" s="30">
        <f t="shared" si="2"/>
        <v>0.18018502909486034</v>
      </c>
      <c r="K48" s="30">
        <f t="shared" si="3"/>
        <v>0.11077764184126004</v>
      </c>
    </row>
    <row r="49" spans="1:11" x14ac:dyDescent="0.2">
      <c r="A49" s="2" t="s">
        <v>37</v>
      </c>
      <c r="B49" s="28">
        <v>1037</v>
      </c>
      <c r="C49" s="28">
        <v>1975</v>
      </c>
      <c r="D49" s="29">
        <v>2191</v>
      </c>
      <c r="E49" s="30">
        <f t="shared" si="0"/>
        <v>-0.47493670886075945</v>
      </c>
      <c r="F49" s="30">
        <f t="shared" si="1"/>
        <v>-0.52670013692377915</v>
      </c>
      <c r="G49" s="28">
        <v>21085</v>
      </c>
      <c r="H49" s="28">
        <v>18232</v>
      </c>
      <c r="I49" s="29">
        <v>19631</v>
      </c>
      <c r="J49" s="30">
        <f t="shared" si="2"/>
        <v>0.15648310662571308</v>
      </c>
      <c r="K49" s="30">
        <f t="shared" si="3"/>
        <v>7.4066527431103868E-2</v>
      </c>
    </row>
    <row r="50" spans="1:11" x14ac:dyDescent="0.2">
      <c r="A50" s="3" t="s">
        <v>38</v>
      </c>
      <c r="B50" s="28">
        <v>2755</v>
      </c>
      <c r="C50" s="28">
        <v>5428</v>
      </c>
      <c r="D50" s="29">
        <v>6580</v>
      </c>
      <c r="E50" s="30">
        <f t="shared" si="0"/>
        <v>-0.49244657332350772</v>
      </c>
      <c r="F50" s="30">
        <f t="shared" si="1"/>
        <v>-0.58130699088145898</v>
      </c>
      <c r="G50" s="28">
        <v>34273</v>
      </c>
      <c r="H50" s="28">
        <v>31112</v>
      </c>
      <c r="I50" s="29">
        <v>34513</v>
      </c>
      <c r="J50" s="30">
        <f t="shared" si="2"/>
        <v>0.10160066855232697</v>
      </c>
      <c r="K50" s="30">
        <f t="shared" si="3"/>
        <v>-6.9539014284472067E-3</v>
      </c>
    </row>
    <row r="51" spans="1:11" x14ac:dyDescent="0.2">
      <c r="A51" s="2" t="s">
        <v>39</v>
      </c>
      <c r="B51" s="28">
        <v>510</v>
      </c>
      <c r="C51" s="28">
        <v>1317</v>
      </c>
      <c r="D51" s="29">
        <v>1258</v>
      </c>
      <c r="E51" s="30">
        <f t="shared" si="0"/>
        <v>-0.61275626423690199</v>
      </c>
      <c r="F51" s="30">
        <f t="shared" si="1"/>
        <v>-0.59459459459459452</v>
      </c>
      <c r="G51" s="28">
        <v>5701</v>
      </c>
      <c r="H51" s="28">
        <v>6016</v>
      </c>
      <c r="I51" s="29">
        <v>6092</v>
      </c>
      <c r="J51" s="30">
        <f t="shared" si="2"/>
        <v>-5.2360372340425565E-2</v>
      </c>
      <c r="K51" s="30">
        <f t="shared" si="3"/>
        <v>-6.4182534471437958E-2</v>
      </c>
    </row>
    <row r="52" spans="1:11" x14ac:dyDescent="0.2">
      <c r="A52" s="2"/>
      <c r="B52" s="28"/>
      <c r="C52" s="28"/>
      <c r="D52" s="28"/>
      <c r="E52" s="30"/>
      <c r="F52" s="30"/>
      <c r="G52" s="28"/>
      <c r="H52" s="28"/>
      <c r="I52" s="29"/>
      <c r="J52" s="30"/>
      <c r="K52" s="30"/>
    </row>
    <row r="53" spans="1:11" x14ac:dyDescent="0.2">
      <c r="A53" s="2" t="s">
        <v>40</v>
      </c>
      <c r="B53" s="28">
        <v>29377</v>
      </c>
      <c r="C53" s="28">
        <v>40345</v>
      </c>
      <c r="D53" s="28">
        <f>SUM(D54:D60)</f>
        <v>43784</v>
      </c>
      <c r="E53" s="30">
        <f t="shared" si="0"/>
        <v>-0.27185524848184406</v>
      </c>
      <c r="F53" s="30">
        <f t="shared" si="1"/>
        <v>-0.32904714050794814</v>
      </c>
      <c r="G53" s="28">
        <v>380831</v>
      </c>
      <c r="H53" s="28">
        <v>332302</v>
      </c>
      <c r="I53" s="29" t="e">
        <f>D53+יולי!I53</f>
        <v>#REF!</v>
      </c>
      <c r="J53" s="30">
        <f t="shared" si="2"/>
        <v>0.14603884418390489</v>
      </c>
      <c r="K53" s="30" t="e">
        <f t="shared" si="3"/>
        <v>#REF!</v>
      </c>
    </row>
    <row r="54" spans="1:11" x14ac:dyDescent="0.2">
      <c r="A54" s="2" t="s">
        <v>41</v>
      </c>
      <c r="B54" s="28">
        <v>19681</v>
      </c>
      <c r="C54" s="28">
        <v>28809</v>
      </c>
      <c r="D54" s="29">
        <v>31549</v>
      </c>
      <c r="E54" s="30">
        <f t="shared" si="0"/>
        <v>-0.31684543024749212</v>
      </c>
      <c r="F54" s="30">
        <f t="shared" si="1"/>
        <v>-0.37617674094266063</v>
      </c>
      <c r="G54" s="28">
        <v>288003</v>
      </c>
      <c r="H54" s="28">
        <v>249054</v>
      </c>
      <c r="I54" s="29">
        <v>239076</v>
      </c>
      <c r="J54" s="30">
        <f t="shared" si="2"/>
        <v>0.15638777132670034</v>
      </c>
      <c r="K54" s="30">
        <f t="shared" si="3"/>
        <v>0.20465040405561408</v>
      </c>
    </row>
    <row r="55" spans="1:11" x14ac:dyDescent="0.2">
      <c r="A55" s="2" t="s">
        <v>42</v>
      </c>
      <c r="B55" s="28">
        <v>7284</v>
      </c>
      <c r="C55" s="28">
        <v>7932</v>
      </c>
      <c r="D55" s="29">
        <v>7474</v>
      </c>
      <c r="E55" s="30">
        <f t="shared" si="0"/>
        <v>-8.1694402420574908E-2</v>
      </c>
      <c r="F55" s="30">
        <f t="shared" si="1"/>
        <v>-2.5421461065025408E-2</v>
      </c>
      <c r="G55" s="28">
        <v>71041</v>
      </c>
      <c r="H55" s="28">
        <v>62770</v>
      </c>
      <c r="I55" s="29">
        <v>65098</v>
      </c>
      <c r="J55" s="30">
        <f t="shared" si="2"/>
        <v>0.13176676756412298</v>
      </c>
      <c r="K55" s="30">
        <f t="shared" si="3"/>
        <v>9.1293127285016373E-2</v>
      </c>
    </row>
    <row r="56" spans="1:11" x14ac:dyDescent="0.2">
      <c r="A56" s="2" t="s">
        <v>43</v>
      </c>
      <c r="B56" s="28">
        <v>1187</v>
      </c>
      <c r="C56" s="28">
        <v>1423</v>
      </c>
      <c r="D56" s="29">
        <v>1277</v>
      </c>
      <c r="E56" s="30">
        <f t="shared" si="0"/>
        <v>-0.1658468025298665</v>
      </c>
      <c r="F56" s="30">
        <f t="shared" si="1"/>
        <v>-7.0477682067345393E-2</v>
      </c>
      <c r="G56" s="28">
        <v>10744</v>
      </c>
      <c r="H56" s="28">
        <v>8651</v>
      </c>
      <c r="I56" s="29">
        <v>8217</v>
      </c>
      <c r="J56" s="30">
        <f t="shared" si="2"/>
        <v>0.24193734828343549</v>
      </c>
      <c r="K56" s="30">
        <f t="shared" si="3"/>
        <v>0.30753316295484967</v>
      </c>
    </row>
    <row r="57" spans="1:11" x14ac:dyDescent="0.2">
      <c r="A57" s="2" t="s">
        <v>44</v>
      </c>
      <c r="B57" s="28">
        <v>402</v>
      </c>
      <c r="C57" s="28">
        <v>488</v>
      </c>
      <c r="D57" s="29">
        <v>458</v>
      </c>
      <c r="E57" s="30">
        <f t="shared" si="0"/>
        <v>-0.17622950819672134</v>
      </c>
      <c r="F57" s="30">
        <f t="shared" si="1"/>
        <v>-0.12227074235807855</v>
      </c>
      <c r="G57" s="28">
        <v>2297</v>
      </c>
      <c r="H57" s="28">
        <v>2216</v>
      </c>
      <c r="I57" s="29">
        <v>2633</v>
      </c>
      <c r="J57" s="30">
        <f t="shared" si="2"/>
        <v>3.6552346570397187E-2</v>
      </c>
      <c r="K57" s="30">
        <f t="shared" si="3"/>
        <v>-0.12761109001139381</v>
      </c>
    </row>
    <row r="58" spans="1:11" x14ac:dyDescent="0.2">
      <c r="A58" s="2" t="s">
        <v>46</v>
      </c>
      <c r="B58" s="28">
        <v>280</v>
      </c>
      <c r="C58" s="28">
        <v>366</v>
      </c>
      <c r="D58" s="29">
        <v>521</v>
      </c>
      <c r="E58" s="30">
        <f t="shared" si="0"/>
        <v>-0.23497267759562845</v>
      </c>
      <c r="F58" s="30">
        <f t="shared" si="1"/>
        <v>-0.4625719769673704</v>
      </c>
      <c r="G58" s="28">
        <v>2165</v>
      </c>
      <c r="H58" s="28">
        <v>2203</v>
      </c>
      <c r="I58" s="29">
        <v>2638</v>
      </c>
      <c r="J58" s="30">
        <f t="shared" si="2"/>
        <v>-1.7249205628688147E-2</v>
      </c>
      <c r="K58" s="30">
        <f t="shared" si="3"/>
        <v>-0.17930250189537533</v>
      </c>
    </row>
    <row r="59" spans="1:11" x14ac:dyDescent="0.2">
      <c r="A59" s="1" t="s">
        <v>114</v>
      </c>
      <c r="B59" s="28">
        <v>502</v>
      </c>
      <c r="C59" s="28">
        <v>1112</v>
      </c>
      <c r="D59" s="29">
        <v>2178</v>
      </c>
      <c r="E59" s="30">
        <f t="shared" si="0"/>
        <v>-0.54856115107913661</v>
      </c>
      <c r="F59" s="30">
        <f t="shared" si="1"/>
        <v>-0.76951331496786046</v>
      </c>
      <c r="G59" s="28">
        <v>5610</v>
      </c>
      <c r="H59" s="28">
        <v>6266</v>
      </c>
      <c r="I59" s="29">
        <v>7718</v>
      </c>
      <c r="J59" s="30">
        <f t="shared" si="2"/>
        <v>-0.10469198850941586</v>
      </c>
      <c r="K59" s="30">
        <f t="shared" si="3"/>
        <v>-0.27312775330396477</v>
      </c>
    </row>
    <row r="60" spans="1:11" x14ac:dyDescent="0.2">
      <c r="A60" s="2" t="s">
        <v>49</v>
      </c>
      <c r="B60" s="28">
        <v>41</v>
      </c>
      <c r="C60" s="28">
        <v>215</v>
      </c>
      <c r="D60" s="29">
        <v>327</v>
      </c>
      <c r="E60" s="30">
        <f t="shared" si="0"/>
        <v>-0.80930232558139537</v>
      </c>
      <c r="F60" s="30">
        <f t="shared" si="1"/>
        <v>-0.87461773700305812</v>
      </c>
      <c r="G60" s="28">
        <v>971</v>
      </c>
      <c r="H60" s="28">
        <v>1142</v>
      </c>
      <c r="I60" s="29">
        <f>D60+יולי!I60</f>
        <v>2097</v>
      </c>
      <c r="J60" s="30">
        <f t="shared" si="2"/>
        <v>-0.14973730297723298</v>
      </c>
      <c r="K60" s="30">
        <f t="shared" si="3"/>
        <v>-0.53695755841678583</v>
      </c>
    </row>
    <row r="61" spans="1:11" x14ac:dyDescent="0.2">
      <c r="B61" s="28"/>
      <c r="C61" s="28"/>
      <c r="D61" s="28"/>
      <c r="E61" s="30"/>
      <c r="F61" s="30"/>
      <c r="G61" s="28"/>
      <c r="H61" s="28"/>
      <c r="I61" s="29"/>
      <c r="J61" s="30"/>
      <c r="K61" s="30"/>
    </row>
    <row r="62" spans="1:11" x14ac:dyDescent="0.2">
      <c r="A62" s="2" t="s">
        <v>47</v>
      </c>
      <c r="B62" s="28">
        <v>471</v>
      </c>
      <c r="C62" s="28">
        <v>354</v>
      </c>
      <c r="D62" s="29">
        <v>375</v>
      </c>
      <c r="E62" s="30">
        <f t="shared" si="0"/>
        <v>0.33050847457627119</v>
      </c>
      <c r="F62" s="30">
        <f t="shared" si="1"/>
        <v>0.25600000000000001</v>
      </c>
      <c r="G62" s="28">
        <v>5865</v>
      </c>
      <c r="H62" s="28">
        <v>2866</v>
      </c>
      <c r="I62" s="29">
        <v>3251</v>
      </c>
      <c r="J62" s="30">
        <f t="shared" si="2"/>
        <v>1.0464061409630148</v>
      </c>
      <c r="K62" s="30">
        <f t="shared" si="3"/>
        <v>0.8040602891418025</v>
      </c>
    </row>
    <row r="63" spans="1:11" x14ac:dyDescent="0.2">
      <c r="A63" s="2" t="s">
        <v>48</v>
      </c>
      <c r="B63" s="28">
        <v>85</v>
      </c>
      <c r="C63" s="28">
        <v>110</v>
      </c>
      <c r="D63" s="29">
        <v>129</v>
      </c>
      <c r="E63" s="30">
        <f t="shared" si="0"/>
        <v>-0.22727272727272729</v>
      </c>
      <c r="F63" s="30">
        <f t="shared" si="1"/>
        <v>-0.34108527131782951</v>
      </c>
      <c r="G63" s="28">
        <v>2496</v>
      </c>
      <c r="H63" s="28">
        <v>1412</v>
      </c>
      <c r="I63" s="29">
        <v>1833</v>
      </c>
      <c r="J63" s="30">
        <f t="shared" si="2"/>
        <v>0.76770538243626052</v>
      </c>
      <c r="K63" s="30">
        <f t="shared" si="3"/>
        <v>0.36170212765957444</v>
      </c>
    </row>
    <row r="64" spans="1:11" x14ac:dyDescent="0.2">
      <c r="A64" s="2" t="s">
        <v>45</v>
      </c>
      <c r="B64" s="28">
        <v>241</v>
      </c>
      <c r="C64" s="28">
        <v>269</v>
      </c>
      <c r="D64" s="29">
        <v>235</v>
      </c>
      <c r="E64" s="30">
        <f t="shared" si="0"/>
        <v>-0.10408921933085502</v>
      </c>
      <c r="F64" s="30">
        <f t="shared" si="1"/>
        <v>2.5531914893617058E-2</v>
      </c>
      <c r="G64" s="28">
        <v>7147</v>
      </c>
      <c r="H64" s="28">
        <v>3003</v>
      </c>
      <c r="I64" s="29">
        <v>3258</v>
      </c>
      <c r="J64" s="30">
        <f t="shared" si="2"/>
        <v>1.3799533799533799</v>
      </c>
      <c r="K64" s="30">
        <f t="shared" si="3"/>
        <v>1.1936771025168813</v>
      </c>
    </row>
    <row r="65" spans="1:11" x14ac:dyDescent="0.2">
      <c r="A65" s="2" t="s">
        <v>50</v>
      </c>
      <c r="B65" s="28">
        <v>182</v>
      </c>
      <c r="C65" s="28">
        <v>327</v>
      </c>
      <c r="D65" s="29">
        <v>280</v>
      </c>
      <c r="E65" s="30">
        <f t="shared" si="0"/>
        <v>-0.44342507645259943</v>
      </c>
      <c r="F65" s="30">
        <f t="shared" si="1"/>
        <v>-0.35</v>
      </c>
      <c r="G65" s="28">
        <v>3261</v>
      </c>
      <c r="H65" s="28">
        <v>2845</v>
      </c>
      <c r="I65" s="29">
        <v>3453</v>
      </c>
      <c r="J65" s="30">
        <f t="shared" si="2"/>
        <v>0.14622144112478042</v>
      </c>
      <c r="K65" s="30">
        <f t="shared" si="3"/>
        <v>-5.5603822762814947E-2</v>
      </c>
    </row>
    <row r="66" spans="1:11" x14ac:dyDescent="0.2">
      <c r="B66" s="28"/>
      <c r="C66" s="28"/>
      <c r="D66" s="28"/>
      <c r="E66" s="30"/>
      <c r="F66" s="30"/>
      <c r="G66" s="28"/>
      <c r="H66" s="28"/>
      <c r="I66" s="29"/>
      <c r="J66" s="30"/>
      <c r="K66" s="30"/>
    </row>
    <row r="67" spans="1:11" x14ac:dyDescent="0.2">
      <c r="A67" s="2" t="s">
        <v>51</v>
      </c>
      <c r="B67" s="28">
        <v>1620</v>
      </c>
      <c r="C67" s="28">
        <v>3363</v>
      </c>
      <c r="D67" s="29">
        <v>2795</v>
      </c>
      <c r="E67" s="30">
        <f t="shared" si="0"/>
        <v>-0.51828724353256028</v>
      </c>
      <c r="F67" s="30">
        <f t="shared" si="1"/>
        <v>-0.42039355992844363</v>
      </c>
      <c r="G67" s="28">
        <v>48498</v>
      </c>
      <c r="H67" s="28">
        <v>43674</v>
      </c>
      <c r="I67" s="29">
        <v>39818</v>
      </c>
      <c r="J67" s="30">
        <f t="shared" si="2"/>
        <v>0.11045473279296614</v>
      </c>
      <c r="K67" s="30">
        <f t="shared" si="3"/>
        <v>0.21799186297654338</v>
      </c>
    </row>
    <row r="68" spans="1:11" x14ac:dyDescent="0.2">
      <c r="A68" s="2" t="s">
        <v>52</v>
      </c>
      <c r="B68" s="28">
        <v>585</v>
      </c>
      <c r="C68" s="28">
        <v>816</v>
      </c>
      <c r="D68" s="29">
        <v>769</v>
      </c>
      <c r="E68" s="30">
        <f t="shared" si="0"/>
        <v>-0.28308823529411764</v>
      </c>
      <c r="F68" s="30">
        <f t="shared" si="1"/>
        <v>-0.23927178153446038</v>
      </c>
      <c r="G68" s="28">
        <v>11470</v>
      </c>
      <c r="H68" s="28">
        <v>8806</v>
      </c>
      <c r="I68" s="29">
        <v>5687</v>
      </c>
      <c r="J68" s="30">
        <f t="shared" si="2"/>
        <v>0.30252100840336138</v>
      </c>
      <c r="K68" s="30">
        <f t="shared" si="3"/>
        <v>1.0168806048883416</v>
      </c>
    </row>
    <row r="69" spans="1:11" x14ac:dyDescent="0.2">
      <c r="A69" s="2" t="s">
        <v>105</v>
      </c>
      <c r="B69" s="28">
        <v>47</v>
      </c>
      <c r="C69" s="28">
        <v>96</v>
      </c>
      <c r="D69" s="29">
        <v>72</v>
      </c>
      <c r="E69" s="30">
        <f t="shared" si="0"/>
        <v>-0.51041666666666674</v>
      </c>
      <c r="F69" s="30">
        <f t="shared" si="1"/>
        <v>-0.34722222222222221</v>
      </c>
      <c r="G69" s="28">
        <v>1663</v>
      </c>
      <c r="H69" s="28">
        <v>1285</v>
      </c>
      <c r="I69" s="29">
        <v>1615</v>
      </c>
      <c r="J69" s="30">
        <f t="shared" si="2"/>
        <v>0.29416342412451368</v>
      </c>
      <c r="K69" s="30">
        <f t="shared" si="3"/>
        <v>2.9721362229102155E-2</v>
      </c>
    </row>
    <row r="70" spans="1:11" x14ac:dyDescent="0.2">
      <c r="A70" s="2" t="s">
        <v>53</v>
      </c>
      <c r="B70" s="28">
        <v>114</v>
      </c>
      <c r="C70" s="28">
        <v>183</v>
      </c>
      <c r="D70" s="29">
        <v>328</v>
      </c>
      <c r="E70" s="30">
        <f t="shared" ref="E70:E96" si="4">B70/C70-1</f>
        <v>-0.37704918032786883</v>
      </c>
      <c r="F70" s="30">
        <f t="shared" ref="F70:F96" si="5">B70/D70-1</f>
        <v>-0.65243902439024393</v>
      </c>
      <c r="G70" s="28">
        <v>3169</v>
      </c>
      <c r="H70" s="28">
        <v>2706</v>
      </c>
      <c r="I70" s="29">
        <v>3526</v>
      </c>
      <c r="J70" s="30">
        <f t="shared" ref="J70:J96" si="6">G70/H70-1</f>
        <v>0.17110125646711016</v>
      </c>
      <c r="K70" s="30">
        <f t="shared" ref="K70:K96" si="7">G70/I70-1</f>
        <v>-0.10124787294384574</v>
      </c>
    </row>
    <row r="71" spans="1:11" x14ac:dyDescent="0.2">
      <c r="A71" s="2" t="s">
        <v>108</v>
      </c>
      <c r="B71" s="28">
        <v>186</v>
      </c>
      <c r="C71" s="28">
        <v>292</v>
      </c>
      <c r="D71" s="29">
        <v>421</v>
      </c>
      <c r="E71" s="30">
        <f t="shared" si="4"/>
        <v>-0.36301369863013699</v>
      </c>
      <c r="F71" s="30">
        <f t="shared" si="5"/>
        <v>-0.55819477434679343</v>
      </c>
      <c r="G71" s="28">
        <v>3417</v>
      </c>
      <c r="H71" s="28">
        <v>2669</v>
      </c>
      <c r="I71" s="29">
        <v>2644</v>
      </c>
      <c r="J71" s="30">
        <f t="shared" si="6"/>
        <v>0.28025477707006363</v>
      </c>
      <c r="K71" s="30">
        <f t="shared" si="7"/>
        <v>0.29236006051437213</v>
      </c>
    </row>
    <row r="72" spans="1:11" x14ac:dyDescent="0.2">
      <c r="A72" s="2" t="s">
        <v>54</v>
      </c>
      <c r="B72" s="28">
        <v>2290</v>
      </c>
      <c r="C72" s="28">
        <v>2978</v>
      </c>
      <c r="D72" s="29">
        <v>3315</v>
      </c>
      <c r="E72" s="30">
        <f t="shared" si="4"/>
        <v>-0.23102753525856279</v>
      </c>
      <c r="F72" s="30">
        <f t="shared" si="5"/>
        <v>-0.30920060331825039</v>
      </c>
      <c r="G72" s="28">
        <v>30509</v>
      </c>
      <c r="H72" s="28">
        <v>21729</v>
      </c>
      <c r="I72" s="29">
        <v>26938</v>
      </c>
      <c r="J72" s="30">
        <f t="shared" si="6"/>
        <v>0.4040682958258548</v>
      </c>
      <c r="K72" s="30">
        <f t="shared" si="7"/>
        <v>0.13256366471155978</v>
      </c>
    </row>
    <row r="73" spans="1:11" x14ac:dyDescent="0.2">
      <c r="A73" s="2" t="s">
        <v>55</v>
      </c>
      <c r="B73" s="28">
        <v>273</v>
      </c>
      <c r="C73" s="28">
        <v>391</v>
      </c>
      <c r="D73" s="29">
        <v>360</v>
      </c>
      <c r="E73" s="30">
        <f t="shared" si="4"/>
        <v>-0.30179028132992325</v>
      </c>
      <c r="F73" s="30">
        <f t="shared" si="5"/>
        <v>-0.2416666666666667</v>
      </c>
      <c r="G73" s="28">
        <v>5510</v>
      </c>
      <c r="H73" s="28">
        <v>3830</v>
      </c>
      <c r="I73" s="29">
        <v>4687</v>
      </c>
      <c r="J73" s="30">
        <f t="shared" si="6"/>
        <v>0.43864229765013052</v>
      </c>
      <c r="K73" s="30">
        <f t="shared" si="7"/>
        <v>0.17559206315340292</v>
      </c>
    </row>
    <row r="74" spans="1:11" x14ac:dyDescent="0.2">
      <c r="A74" s="2" t="s">
        <v>56</v>
      </c>
      <c r="B74" s="28">
        <v>348</v>
      </c>
      <c r="C74" s="28">
        <v>530</v>
      </c>
      <c r="D74" s="29">
        <v>458</v>
      </c>
      <c r="E74" s="30">
        <f t="shared" si="4"/>
        <v>-0.34339622641509437</v>
      </c>
      <c r="F74" s="30">
        <f t="shared" si="5"/>
        <v>-0.24017467248908297</v>
      </c>
      <c r="G74" s="28">
        <v>12080</v>
      </c>
      <c r="H74" s="28">
        <v>8857</v>
      </c>
      <c r="I74" s="29">
        <v>8572</v>
      </c>
      <c r="J74" s="30">
        <f t="shared" si="6"/>
        <v>0.36389296601558097</v>
      </c>
      <c r="K74" s="30">
        <f t="shared" si="7"/>
        <v>0.40923938404106397</v>
      </c>
    </row>
    <row r="75" spans="1:11" x14ac:dyDescent="0.2">
      <c r="A75" s="2" t="s">
        <v>57</v>
      </c>
      <c r="B75" s="28">
        <v>147</v>
      </c>
      <c r="C75" s="28">
        <v>292</v>
      </c>
      <c r="D75" s="29">
        <v>269</v>
      </c>
      <c r="E75" s="30">
        <f t="shared" si="4"/>
        <v>-0.49657534246575341</v>
      </c>
      <c r="F75" s="30">
        <f t="shared" si="5"/>
        <v>-0.45353159851301117</v>
      </c>
      <c r="G75" s="28">
        <v>7732</v>
      </c>
      <c r="H75" s="28">
        <v>5617</v>
      </c>
      <c r="I75" s="29">
        <v>6914</v>
      </c>
      <c r="J75" s="30">
        <f t="shared" si="6"/>
        <v>0.37653551717998934</v>
      </c>
      <c r="K75" s="30">
        <f t="shared" si="7"/>
        <v>0.11831067399479323</v>
      </c>
    </row>
    <row r="76" spans="1:11" x14ac:dyDescent="0.2">
      <c r="A76" s="2" t="s">
        <v>58</v>
      </c>
      <c r="B76" s="28">
        <v>971</v>
      </c>
      <c r="C76" s="28">
        <v>1727</v>
      </c>
      <c r="D76" s="29">
        <v>2187</v>
      </c>
      <c r="E76" s="30">
        <f t="shared" si="4"/>
        <v>-0.43775332947307466</v>
      </c>
      <c r="F76" s="30">
        <f t="shared" si="5"/>
        <v>-0.55601280292638311</v>
      </c>
      <c r="G76" s="28">
        <v>12563</v>
      </c>
      <c r="H76" s="28">
        <v>12795</v>
      </c>
      <c r="I76" s="29">
        <v>14435</v>
      </c>
      <c r="J76" s="30">
        <f t="shared" si="6"/>
        <v>-1.813208284486123E-2</v>
      </c>
      <c r="K76" s="30">
        <f t="shared" si="7"/>
        <v>-0.12968479390370624</v>
      </c>
    </row>
    <row r="77" spans="1:11" x14ac:dyDescent="0.2">
      <c r="A77" s="2" t="s">
        <v>59</v>
      </c>
      <c r="B77" s="28">
        <v>173</v>
      </c>
      <c r="C77" s="28">
        <v>317</v>
      </c>
      <c r="D77" s="29">
        <f>284+945-D69-D70-D71</f>
        <v>408</v>
      </c>
      <c r="E77" s="30">
        <f t="shared" si="4"/>
        <v>-0.4542586750788643</v>
      </c>
      <c r="F77" s="30">
        <f t="shared" si="5"/>
        <v>-0.5759803921568627</v>
      </c>
      <c r="G77" s="28">
        <v>3454</v>
      </c>
      <c r="H77" s="28">
        <v>3199</v>
      </c>
      <c r="I77" s="29">
        <f>2555+8886-I69-I70-I71</f>
        <v>3656</v>
      </c>
      <c r="J77" s="30">
        <f t="shared" si="6"/>
        <v>7.971241012816499E-2</v>
      </c>
      <c r="K77" s="30">
        <f t="shared" si="7"/>
        <v>-5.5251641137855634E-2</v>
      </c>
    </row>
    <row r="78" spans="1:11" x14ac:dyDescent="0.2">
      <c r="A78" s="2"/>
      <c r="B78" s="28"/>
      <c r="C78" s="28"/>
      <c r="D78" s="28"/>
      <c r="E78" s="30"/>
      <c r="F78" s="30"/>
      <c r="G78" s="28"/>
      <c r="H78" s="28"/>
      <c r="I78" s="29"/>
      <c r="J78" s="30"/>
      <c r="K78" s="30"/>
    </row>
    <row r="79" spans="1:11" x14ac:dyDescent="0.2">
      <c r="A79" s="3" t="s">
        <v>60</v>
      </c>
      <c r="B79" s="28">
        <v>40611</v>
      </c>
      <c r="C79" s="28">
        <v>59520</v>
      </c>
      <c r="D79" s="29">
        <v>61078</v>
      </c>
      <c r="E79" s="30">
        <f t="shared" si="4"/>
        <v>-0.31769153225806457</v>
      </c>
      <c r="F79" s="30">
        <f t="shared" si="5"/>
        <v>-0.33509610661776745</v>
      </c>
      <c r="G79" s="28">
        <v>554035</v>
      </c>
      <c r="H79" s="28">
        <v>537946</v>
      </c>
      <c r="I79" s="29">
        <v>544611</v>
      </c>
      <c r="J79" s="30">
        <f t="shared" si="6"/>
        <v>2.9908206399898773E-2</v>
      </c>
      <c r="K79" s="30">
        <f t="shared" si="7"/>
        <v>1.7304094114882096E-2</v>
      </c>
    </row>
    <row r="80" spans="1:11" x14ac:dyDescent="0.2">
      <c r="A80" s="3" t="s">
        <v>61</v>
      </c>
      <c r="B80" s="28">
        <v>31870</v>
      </c>
      <c r="C80" s="28">
        <v>45589</v>
      </c>
      <c r="D80" s="29">
        <v>47214</v>
      </c>
      <c r="E80" s="30">
        <f t="shared" si="4"/>
        <v>-0.3009278554037158</v>
      </c>
      <c r="F80" s="30">
        <f t="shared" si="5"/>
        <v>-0.32498835091286482</v>
      </c>
      <c r="G80" s="28">
        <v>425696</v>
      </c>
      <c r="H80" s="28">
        <v>407135</v>
      </c>
      <c r="I80" s="29">
        <v>410813</v>
      </c>
      <c r="J80" s="30">
        <f t="shared" si="6"/>
        <v>4.5589300846156755E-2</v>
      </c>
      <c r="K80" s="30">
        <f t="shared" si="7"/>
        <v>3.6228162205188319E-2</v>
      </c>
    </row>
    <row r="81" spans="1:11" x14ac:dyDescent="0.2">
      <c r="A81" s="3" t="s">
        <v>62</v>
      </c>
      <c r="B81" s="28">
        <v>3384</v>
      </c>
      <c r="C81" s="28">
        <v>5620</v>
      </c>
      <c r="D81" s="29">
        <v>5249</v>
      </c>
      <c r="E81" s="30">
        <f t="shared" si="4"/>
        <v>-0.39786476868327403</v>
      </c>
      <c r="F81" s="30">
        <f t="shared" si="5"/>
        <v>-0.35530577252810058</v>
      </c>
      <c r="G81" s="28">
        <v>43437</v>
      </c>
      <c r="H81" s="28">
        <v>43480</v>
      </c>
      <c r="I81" s="29">
        <v>44742</v>
      </c>
      <c r="J81" s="30">
        <f t="shared" si="6"/>
        <v>-9.8896044158236496E-4</v>
      </c>
      <c r="K81" s="30">
        <f t="shared" si="7"/>
        <v>-2.9167225425774435E-2</v>
      </c>
    </row>
    <row r="82" spans="1:11" x14ac:dyDescent="0.2">
      <c r="A82" s="2" t="s">
        <v>63</v>
      </c>
      <c r="B82" s="28">
        <v>1053</v>
      </c>
      <c r="C82" s="28">
        <v>1274</v>
      </c>
      <c r="D82" s="29">
        <v>1533</v>
      </c>
      <c r="E82" s="30">
        <f t="shared" si="4"/>
        <v>-0.17346938775510201</v>
      </c>
      <c r="F82" s="30">
        <f t="shared" si="5"/>
        <v>-0.3131115459882583</v>
      </c>
      <c r="G82" s="28">
        <v>13886</v>
      </c>
      <c r="H82" s="28">
        <v>13242</v>
      </c>
      <c r="I82" s="29">
        <v>13273</v>
      </c>
      <c r="J82" s="30">
        <f t="shared" si="6"/>
        <v>4.8633136988370351E-2</v>
      </c>
      <c r="K82" s="30">
        <f t="shared" si="7"/>
        <v>4.6183982520907163E-2</v>
      </c>
    </row>
    <row r="83" spans="1:11" x14ac:dyDescent="0.2">
      <c r="A83" s="3" t="s">
        <v>64</v>
      </c>
      <c r="B83" s="28">
        <v>4304</v>
      </c>
      <c r="C83" s="28">
        <v>7037</v>
      </c>
      <c r="D83" s="34">
        <f>453+6629</f>
        <v>7082</v>
      </c>
      <c r="E83" s="30">
        <f t="shared" si="4"/>
        <v>-0.3883757282933068</v>
      </c>
      <c r="F83" s="30">
        <f t="shared" si="5"/>
        <v>-0.39226207286077375</v>
      </c>
      <c r="G83" s="28">
        <v>71016</v>
      </c>
      <c r="H83" s="28">
        <v>74089</v>
      </c>
      <c r="I83" s="29">
        <f>5861+69922</f>
        <v>75783</v>
      </c>
      <c r="J83" s="30">
        <f t="shared" si="6"/>
        <v>-4.1477142355815344E-2</v>
      </c>
      <c r="K83" s="30">
        <f t="shared" si="7"/>
        <v>-6.2903289655991457E-2</v>
      </c>
    </row>
    <row r="84" spans="1:11" x14ac:dyDescent="0.2">
      <c r="A84" s="2" t="s">
        <v>65</v>
      </c>
      <c r="B84" s="28">
        <v>114</v>
      </c>
      <c r="C84" s="28">
        <v>197</v>
      </c>
      <c r="D84" s="29">
        <v>203</v>
      </c>
      <c r="E84" s="30">
        <f t="shared" si="4"/>
        <v>-0.42131979695431476</v>
      </c>
      <c r="F84" s="30">
        <f t="shared" si="5"/>
        <v>-0.43842364532019706</v>
      </c>
      <c r="G84" s="28">
        <v>2004</v>
      </c>
      <c r="H84" s="28">
        <v>1833</v>
      </c>
      <c r="I84" s="29">
        <v>1793</v>
      </c>
      <c r="J84" s="30">
        <f t="shared" si="6"/>
        <v>9.328968903436996E-2</v>
      </c>
      <c r="K84" s="30">
        <f t="shared" si="7"/>
        <v>0.1176798661461238</v>
      </c>
    </row>
    <row r="85" spans="1:11" x14ac:dyDescent="0.2">
      <c r="A85" s="3" t="s">
        <v>66</v>
      </c>
      <c r="B85" s="28">
        <v>957</v>
      </c>
      <c r="C85" s="28">
        <v>1587</v>
      </c>
      <c r="D85" s="29">
        <v>1584</v>
      </c>
      <c r="E85" s="30">
        <f t="shared" si="4"/>
        <v>-0.39697542533081287</v>
      </c>
      <c r="F85" s="30">
        <f t="shared" si="5"/>
        <v>-0.39583333333333337</v>
      </c>
      <c r="G85" s="28">
        <v>17174</v>
      </c>
      <c r="H85" s="28">
        <v>17266</v>
      </c>
      <c r="I85" s="29">
        <v>16413</v>
      </c>
      <c r="J85" s="30">
        <f t="shared" si="6"/>
        <v>-5.3283910575697702E-3</v>
      </c>
      <c r="K85" s="30">
        <f t="shared" si="7"/>
        <v>4.6365685736915907E-2</v>
      </c>
    </row>
    <row r="86" spans="1:11" x14ac:dyDescent="0.2">
      <c r="A86" s="2" t="s">
        <v>67</v>
      </c>
      <c r="B86" s="28">
        <v>1837</v>
      </c>
      <c r="C86" s="28">
        <v>2972</v>
      </c>
      <c r="D86" s="29">
        <v>2800</v>
      </c>
      <c r="E86" s="30">
        <f t="shared" si="4"/>
        <v>-0.38189771197846567</v>
      </c>
      <c r="F86" s="30">
        <f t="shared" si="5"/>
        <v>-0.34392857142857147</v>
      </c>
      <c r="G86" s="28">
        <v>30003</v>
      </c>
      <c r="H86" s="28">
        <v>32150</v>
      </c>
      <c r="I86" s="29">
        <v>33886</v>
      </c>
      <c r="J86" s="30">
        <f t="shared" si="6"/>
        <v>-6.6780715396578483E-2</v>
      </c>
      <c r="K86" s="30">
        <f t="shared" si="7"/>
        <v>-0.11459009620492233</v>
      </c>
    </row>
    <row r="87" spans="1:11" x14ac:dyDescent="0.2">
      <c r="A87" s="2" t="s">
        <v>68</v>
      </c>
      <c r="B87" s="28">
        <v>178</v>
      </c>
      <c r="C87" s="28">
        <v>301</v>
      </c>
      <c r="D87" s="29">
        <v>328</v>
      </c>
      <c r="E87" s="30">
        <f t="shared" si="4"/>
        <v>-0.40863787375415284</v>
      </c>
      <c r="F87" s="30">
        <f t="shared" si="5"/>
        <v>-0.45731707317073167</v>
      </c>
      <c r="G87" s="28">
        <v>3831</v>
      </c>
      <c r="H87" s="28">
        <v>3938</v>
      </c>
      <c r="I87" s="29">
        <v>3761</v>
      </c>
      <c r="J87" s="30">
        <f t="shared" si="6"/>
        <v>-2.7171152869476911E-2</v>
      </c>
      <c r="K87" s="30">
        <f t="shared" si="7"/>
        <v>1.8612071257644303E-2</v>
      </c>
    </row>
    <row r="88" spans="1:11" x14ac:dyDescent="0.2">
      <c r="A88" s="2" t="s">
        <v>69</v>
      </c>
      <c r="B88" s="28">
        <v>394</v>
      </c>
      <c r="C88" s="28">
        <v>485</v>
      </c>
      <c r="D88" s="29">
        <v>626</v>
      </c>
      <c r="E88" s="30">
        <f t="shared" si="4"/>
        <v>-0.18762886597938144</v>
      </c>
      <c r="F88" s="30">
        <f t="shared" si="5"/>
        <v>-0.37060702875399365</v>
      </c>
      <c r="G88" s="28">
        <v>5603</v>
      </c>
      <c r="H88" s="28">
        <v>5866</v>
      </c>
      <c r="I88" s="29">
        <v>6551</v>
      </c>
      <c r="J88" s="30">
        <f t="shared" si="6"/>
        <v>-4.4834640300034145E-2</v>
      </c>
      <c r="K88" s="30">
        <f t="shared" si="7"/>
        <v>-0.14471073118607847</v>
      </c>
    </row>
    <row r="89" spans="1:11" x14ac:dyDescent="0.2">
      <c r="A89" s="2" t="s">
        <v>70</v>
      </c>
      <c r="B89" s="28">
        <v>111</v>
      </c>
      <c r="C89" s="28">
        <v>329</v>
      </c>
      <c r="D89" s="29">
        <v>496</v>
      </c>
      <c r="E89" s="30">
        <f t="shared" si="4"/>
        <v>-0.66261398176291797</v>
      </c>
      <c r="F89" s="30">
        <f t="shared" si="5"/>
        <v>-0.77620967741935487</v>
      </c>
      <c r="G89" s="28">
        <v>1448</v>
      </c>
      <c r="H89" s="28">
        <v>1930</v>
      </c>
      <c r="I89" s="29">
        <v>2119</v>
      </c>
      <c r="J89" s="30">
        <f t="shared" si="6"/>
        <v>-0.24974093264248709</v>
      </c>
      <c r="K89" s="30">
        <f t="shared" si="7"/>
        <v>-0.31665880132137803</v>
      </c>
    </row>
    <row r="90" spans="1:11" x14ac:dyDescent="0.2">
      <c r="A90" s="2"/>
      <c r="B90" s="28"/>
      <c r="C90" s="28"/>
      <c r="D90" s="28"/>
      <c r="E90" s="30"/>
      <c r="F90" s="30"/>
      <c r="G90" s="28"/>
      <c r="H90" s="28"/>
      <c r="I90" s="29"/>
      <c r="J90" s="30"/>
      <c r="K90" s="30"/>
    </row>
    <row r="91" spans="1:11" x14ac:dyDescent="0.2">
      <c r="A91" s="2" t="s">
        <v>71</v>
      </c>
      <c r="B91" s="28">
        <v>1362</v>
      </c>
      <c r="C91" s="28">
        <v>2618</v>
      </c>
      <c r="D91" s="29">
        <v>2373</v>
      </c>
      <c r="E91" s="30">
        <f t="shared" si="4"/>
        <v>-0.47975553857906794</v>
      </c>
      <c r="F91" s="30">
        <f t="shared" si="5"/>
        <v>-0.4260429835651075</v>
      </c>
      <c r="G91" s="28">
        <v>23335</v>
      </c>
      <c r="H91" s="28">
        <v>23609</v>
      </c>
      <c r="I91" s="29">
        <v>21934</v>
      </c>
      <c r="J91" s="30">
        <f t="shared" si="6"/>
        <v>-1.1605743572366434E-2</v>
      </c>
      <c r="K91" s="30">
        <f t="shared" si="7"/>
        <v>6.3873438497310087E-2</v>
      </c>
    </row>
    <row r="92" spans="1:11" x14ac:dyDescent="0.2">
      <c r="A92" s="2" t="s">
        <v>72</v>
      </c>
      <c r="B92" s="28">
        <v>1178</v>
      </c>
      <c r="C92" s="28">
        <v>2232</v>
      </c>
      <c r="D92" s="29">
        <v>2100</v>
      </c>
      <c r="E92" s="30">
        <f t="shared" si="4"/>
        <v>-0.47222222222222221</v>
      </c>
      <c r="F92" s="30">
        <f t="shared" si="5"/>
        <v>-0.43904761904761902</v>
      </c>
      <c r="G92" s="28">
        <v>20331</v>
      </c>
      <c r="H92" s="28">
        <v>20779</v>
      </c>
      <c r="I92" s="29">
        <v>19244</v>
      </c>
      <c r="J92" s="30">
        <f t="shared" si="6"/>
        <v>-2.1560229077433934E-2</v>
      </c>
      <c r="K92" s="30">
        <f t="shared" si="7"/>
        <v>5.6485138224901199E-2</v>
      </c>
    </row>
    <row r="93" spans="1:11" x14ac:dyDescent="0.2">
      <c r="A93" s="2" t="s">
        <v>73</v>
      </c>
      <c r="B93" s="28">
        <v>179</v>
      </c>
      <c r="C93" s="28">
        <v>324</v>
      </c>
      <c r="D93" s="29">
        <v>240</v>
      </c>
      <c r="E93" s="30">
        <f t="shared" si="4"/>
        <v>-0.44753086419753085</v>
      </c>
      <c r="F93" s="30">
        <f t="shared" si="5"/>
        <v>-0.25416666666666665</v>
      </c>
      <c r="G93" s="28">
        <v>2416</v>
      </c>
      <c r="H93" s="28">
        <v>2317</v>
      </c>
      <c r="I93" s="29">
        <v>2353</v>
      </c>
      <c r="J93" s="30">
        <f t="shared" si="6"/>
        <v>4.2727665084160593E-2</v>
      </c>
      <c r="K93" s="30">
        <f t="shared" si="7"/>
        <v>2.6774330641734068E-2</v>
      </c>
    </row>
    <row r="94" spans="1:11" x14ac:dyDescent="0.2">
      <c r="A94" s="2" t="s">
        <v>17</v>
      </c>
      <c r="B94" s="28">
        <v>5</v>
      </c>
      <c r="C94" s="28">
        <v>62</v>
      </c>
      <c r="D94" s="29">
        <v>33</v>
      </c>
      <c r="E94" s="30">
        <f t="shared" si="4"/>
        <v>-0.91935483870967738</v>
      </c>
      <c r="F94" s="30">
        <f t="shared" si="5"/>
        <v>-0.84848484848484851</v>
      </c>
      <c r="G94" s="28">
        <v>588</v>
      </c>
      <c r="H94" s="28">
        <v>513</v>
      </c>
      <c r="I94" s="29">
        <v>337</v>
      </c>
      <c r="J94" s="30">
        <f t="shared" si="6"/>
        <v>0.14619883040935666</v>
      </c>
      <c r="K94" s="30">
        <f t="shared" si="7"/>
        <v>0.74480712166172114</v>
      </c>
    </row>
    <row r="95" spans="1:11" x14ac:dyDescent="0.2">
      <c r="A95" s="2"/>
      <c r="B95" s="28"/>
      <c r="C95" s="28"/>
      <c r="D95" s="28"/>
      <c r="E95" s="30"/>
      <c r="F95" s="30"/>
      <c r="G95" s="28"/>
      <c r="H95" s="28"/>
      <c r="I95" s="29"/>
      <c r="J95" s="30"/>
      <c r="K95" s="30"/>
    </row>
    <row r="96" spans="1:11" x14ac:dyDescent="0.2">
      <c r="A96" s="2" t="s">
        <v>74</v>
      </c>
      <c r="B96" s="28">
        <v>884</v>
      </c>
      <c r="C96" s="28">
        <v>2285</v>
      </c>
      <c r="D96" s="29">
        <v>1681</v>
      </c>
      <c r="E96" s="30">
        <f t="shared" si="4"/>
        <v>-0.61312910284463895</v>
      </c>
      <c r="F96" s="30">
        <f t="shared" si="5"/>
        <v>-0.47412254610350979</v>
      </c>
      <c r="G96" s="28">
        <v>7544</v>
      </c>
      <c r="H96" s="28">
        <v>12019</v>
      </c>
      <c r="I96" s="29">
        <v>12414</v>
      </c>
      <c r="J96" s="30">
        <f t="shared" si="6"/>
        <v>-0.37232714868125472</v>
      </c>
      <c r="K96" s="30">
        <f t="shared" si="7"/>
        <v>-0.39229901723860161</v>
      </c>
    </row>
    <row r="97" spans="3:11" x14ac:dyDescent="0.2">
      <c r="C97" s="46"/>
      <c r="D97" s="46"/>
      <c r="E97" s="47"/>
      <c r="F97" s="47"/>
      <c r="G97" s="47"/>
      <c r="H97" s="47"/>
      <c r="I97" s="47"/>
      <c r="J97" s="47"/>
      <c r="K97" s="47"/>
    </row>
  </sheetData>
  <mergeCells count="4">
    <mergeCell ref="J3:K3"/>
    <mergeCell ref="E3:F3"/>
    <mergeCell ref="B3:D3"/>
    <mergeCell ref="G3:I3"/>
  </mergeCells>
  <pageMargins left="0.23622047244094491" right="0.23622047244094491" top="0.15748031496062992" bottom="0.15748031496062992" header="0.31496062992125984" footer="0.11811023622047245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29"/>
  <sheetViews>
    <sheetView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G8" sqref="G8"/>
    </sheetView>
  </sheetViews>
  <sheetFormatPr defaultRowHeight="14.25" x14ac:dyDescent="0.2"/>
  <cols>
    <col min="1" max="1" width="21.875" style="1" customWidth="1"/>
    <col min="2" max="2" width="11.25" style="1" customWidth="1"/>
    <col min="3" max="3" width="10" style="1" customWidth="1"/>
    <col min="4" max="4" width="10.75" style="1" customWidth="1"/>
    <col min="5" max="5" width="8.125" customWidth="1"/>
    <col min="6" max="7" width="9.25" customWidth="1"/>
    <col min="8" max="8" width="10" customWidth="1"/>
    <col min="9" max="9" width="9.75" customWidth="1"/>
    <col min="10" max="11" width="9.625" customWidth="1"/>
    <col min="12" max="12" width="9.75" style="49" customWidth="1"/>
    <col min="13" max="13" width="11.75" style="49" customWidth="1"/>
  </cols>
  <sheetData>
    <row r="1" spans="1:15" x14ac:dyDescent="0.2">
      <c r="A1" s="1" t="s">
        <v>117</v>
      </c>
      <c r="N1" s="49"/>
      <c r="O1" s="49"/>
    </row>
    <row r="2" spans="1:15" x14ac:dyDescent="0.2">
      <c r="C2" s="23"/>
      <c r="D2" s="23"/>
      <c r="E2" s="23"/>
      <c r="F2" s="23"/>
      <c r="G2" s="23"/>
      <c r="H2" s="23"/>
      <c r="I2" s="23"/>
      <c r="L2" s="51"/>
      <c r="N2" s="49"/>
      <c r="O2" s="49"/>
    </row>
    <row r="3" spans="1:15" s="9" customFormat="1" ht="14.25" customHeight="1" x14ac:dyDescent="0.2">
      <c r="A3" s="8"/>
      <c r="B3" s="248" t="s">
        <v>94</v>
      </c>
      <c r="C3" s="248"/>
      <c r="D3" s="248"/>
      <c r="E3" s="250" t="s">
        <v>76</v>
      </c>
      <c r="F3" s="251"/>
      <c r="G3" s="246" t="s">
        <v>95</v>
      </c>
      <c r="H3" s="249"/>
      <c r="I3" s="249"/>
      <c r="J3" s="250" t="s">
        <v>76</v>
      </c>
      <c r="K3" s="251"/>
      <c r="L3" s="48"/>
      <c r="M3" s="49"/>
      <c r="N3" s="49"/>
      <c r="O3" s="49"/>
    </row>
    <row r="4" spans="1:15" s="9" customFormat="1" x14ac:dyDescent="0.2">
      <c r="A4" s="8"/>
      <c r="B4" s="28">
        <v>2014</v>
      </c>
      <c r="C4" s="72">
        <v>2013</v>
      </c>
      <c r="D4" s="32">
        <v>2012</v>
      </c>
      <c r="E4" s="65" t="s">
        <v>120</v>
      </c>
      <c r="F4" s="53" t="s">
        <v>121</v>
      </c>
      <c r="G4" s="28">
        <v>2014</v>
      </c>
      <c r="H4" s="80">
        <v>2013</v>
      </c>
      <c r="I4" s="32">
        <v>2012</v>
      </c>
      <c r="J4" s="66" t="s">
        <v>120</v>
      </c>
      <c r="K4" s="53" t="s">
        <v>121</v>
      </c>
      <c r="L4" s="52"/>
      <c r="M4" s="49"/>
      <c r="N4" s="49"/>
      <c r="O4" s="49"/>
    </row>
    <row r="5" spans="1:15" x14ac:dyDescent="0.2">
      <c r="A5" s="2" t="s">
        <v>0</v>
      </c>
      <c r="B5" s="42">
        <v>179419</v>
      </c>
      <c r="C5" s="42">
        <v>211865</v>
      </c>
      <c r="D5" s="42">
        <v>235940</v>
      </c>
      <c r="E5" s="88">
        <f>B5/C5-1</f>
        <v>-0.15314469119486462</v>
      </c>
      <c r="F5" s="88">
        <f>B5/D5-1</f>
        <v>-0.23955666694922439</v>
      </c>
      <c r="G5" s="42">
        <f>B5+אוגוסט!G5</f>
        <v>2227572</v>
      </c>
      <c r="H5" s="42">
        <v>2125685</v>
      </c>
      <c r="I5" s="42">
        <v>2168901</v>
      </c>
      <c r="J5" s="88">
        <f>G5/H5-1</f>
        <v>4.7931372710444009E-2</v>
      </c>
      <c r="K5" s="88">
        <f>G5/I5-1</f>
        <v>2.7051027225309054E-2</v>
      </c>
      <c r="L5" s="52"/>
      <c r="N5" s="49"/>
      <c r="O5" s="49"/>
    </row>
    <row r="6" spans="1:15" x14ac:dyDescent="0.2">
      <c r="A6" s="2" t="s">
        <v>1</v>
      </c>
      <c r="B6" s="42">
        <f>B8+B21</f>
        <v>13131</v>
      </c>
      <c r="C6" s="42">
        <v>14904</v>
      </c>
      <c r="D6" s="42">
        <v>17177</v>
      </c>
      <c r="E6" s="88">
        <f t="shared" ref="E6:E69" si="0">B6/C6-1</f>
        <v>-0.1189613526570048</v>
      </c>
      <c r="F6" s="88">
        <f t="shared" ref="F6:F69" si="1">B6/D6-1</f>
        <v>-0.23554753449379984</v>
      </c>
      <c r="G6" s="42">
        <f>B6+אוגוסט!G6</f>
        <v>175787</v>
      </c>
      <c r="H6" s="42">
        <v>170520</v>
      </c>
      <c r="I6" s="42">
        <v>175463</v>
      </c>
      <c r="J6" s="88">
        <f t="shared" ref="J6:J69" si="2">G6/H6-1</f>
        <v>3.0887872390335414E-2</v>
      </c>
      <c r="K6" s="88">
        <f t="shared" ref="K6:K69" si="3">G6/I6-1</f>
        <v>1.8465431458483117E-3</v>
      </c>
      <c r="L6" s="52"/>
      <c r="N6" s="49"/>
      <c r="O6" s="49"/>
    </row>
    <row r="7" spans="1:15" x14ac:dyDescent="0.2">
      <c r="A7" s="2"/>
      <c r="B7" s="42"/>
      <c r="C7" s="42"/>
      <c r="D7" s="42"/>
      <c r="E7" s="88"/>
      <c r="F7" s="88"/>
      <c r="G7" s="42"/>
      <c r="H7" s="42"/>
      <c r="I7" s="42"/>
      <c r="J7" s="88"/>
      <c r="K7" s="88"/>
      <c r="L7" s="52"/>
      <c r="N7" s="49"/>
      <c r="O7" s="49"/>
    </row>
    <row r="8" spans="1:15" x14ac:dyDescent="0.2">
      <c r="A8" s="2" t="s">
        <v>2</v>
      </c>
      <c r="B8" s="42">
        <f>SUM(B9:B19)</f>
        <v>8926</v>
      </c>
      <c r="C8" s="42">
        <v>11110</v>
      </c>
      <c r="D8" s="42">
        <v>12991</v>
      </c>
      <c r="E8" s="88">
        <f t="shared" si="0"/>
        <v>-0.19657965796579657</v>
      </c>
      <c r="F8" s="88">
        <f t="shared" si="1"/>
        <v>-0.31290893695635436</v>
      </c>
      <c r="G8" s="42">
        <f>B8+אוגוסט!G8</f>
        <v>128856</v>
      </c>
      <c r="H8" s="42">
        <v>126164</v>
      </c>
      <c r="I8" s="42">
        <v>129871</v>
      </c>
      <c r="J8" s="88">
        <f t="shared" si="2"/>
        <v>2.1337306997241789E-2</v>
      </c>
      <c r="K8" s="88">
        <f t="shared" si="3"/>
        <v>-7.8154476365008829E-3</v>
      </c>
      <c r="L8" s="52"/>
      <c r="N8" s="49"/>
      <c r="O8" s="49"/>
    </row>
    <row r="9" spans="1:15" x14ac:dyDescent="0.2">
      <c r="A9" s="2" t="s">
        <v>3</v>
      </c>
      <c r="B9" s="42">
        <v>2206</v>
      </c>
      <c r="C9" s="42">
        <v>2284</v>
      </c>
      <c r="D9" s="42">
        <v>2694</v>
      </c>
      <c r="E9" s="88">
        <f t="shared" si="0"/>
        <v>-3.4150612959719773E-2</v>
      </c>
      <c r="F9" s="88">
        <f t="shared" si="1"/>
        <v>-0.18114328136599855</v>
      </c>
      <c r="G9" s="42">
        <f>B9+אוגוסט!G9</f>
        <v>26281</v>
      </c>
      <c r="H9" s="42">
        <v>28281</v>
      </c>
      <c r="I9" s="42">
        <v>31886</v>
      </c>
      <c r="J9" s="88">
        <f t="shared" si="2"/>
        <v>-7.0718857183267869E-2</v>
      </c>
      <c r="K9" s="88">
        <f t="shared" si="3"/>
        <v>-0.17578247506742772</v>
      </c>
      <c r="L9" s="52"/>
      <c r="N9" s="49"/>
      <c r="O9" s="49"/>
    </row>
    <row r="10" spans="1:15" x14ac:dyDescent="0.2">
      <c r="A10" s="2" t="s">
        <v>4</v>
      </c>
      <c r="B10" s="42">
        <v>343</v>
      </c>
      <c r="C10" s="42">
        <v>378</v>
      </c>
      <c r="D10" s="42">
        <v>470</v>
      </c>
      <c r="E10" s="88">
        <f t="shared" si="0"/>
        <v>-9.259259259259256E-2</v>
      </c>
      <c r="F10" s="88">
        <f t="shared" si="1"/>
        <v>-0.27021276595744681</v>
      </c>
      <c r="G10" s="42">
        <f>B10+אוגוסט!G10</f>
        <v>5990</v>
      </c>
      <c r="H10" s="42">
        <v>5086</v>
      </c>
      <c r="I10" s="42">
        <v>4104</v>
      </c>
      <c r="J10" s="88">
        <f t="shared" si="2"/>
        <v>0.17774282343688563</v>
      </c>
      <c r="K10" s="88">
        <f t="shared" si="3"/>
        <v>0.45955165692007793</v>
      </c>
      <c r="L10" s="52"/>
      <c r="N10" s="49"/>
      <c r="O10" s="49"/>
    </row>
    <row r="11" spans="1:15" x14ac:dyDescent="0.2">
      <c r="A11" s="2" t="s">
        <v>5</v>
      </c>
      <c r="B11" s="42">
        <v>829</v>
      </c>
      <c r="C11" s="42">
        <v>1615</v>
      </c>
      <c r="D11" s="42">
        <v>2033</v>
      </c>
      <c r="E11" s="88">
        <f t="shared" si="0"/>
        <v>-0.48668730650154801</v>
      </c>
      <c r="F11" s="88">
        <f t="shared" si="1"/>
        <v>-0.59222823413674375</v>
      </c>
      <c r="G11" s="42">
        <f>B11+אוגוסט!G11</f>
        <v>19580</v>
      </c>
      <c r="H11" s="42">
        <v>20561</v>
      </c>
      <c r="I11" s="42">
        <v>19331</v>
      </c>
      <c r="J11" s="88">
        <f t="shared" si="2"/>
        <v>-4.7711687174748274E-2</v>
      </c>
      <c r="K11" s="88">
        <f t="shared" si="3"/>
        <v>1.2880864931974489E-2</v>
      </c>
      <c r="L11" s="52"/>
      <c r="N11" s="49"/>
      <c r="O11" s="49"/>
    </row>
    <row r="12" spans="1:15" x14ac:dyDescent="0.2">
      <c r="A12" s="2" t="s">
        <v>103</v>
      </c>
      <c r="B12" s="42">
        <v>178</v>
      </c>
      <c r="C12" s="42">
        <v>316</v>
      </c>
      <c r="D12" s="42">
        <v>344</v>
      </c>
      <c r="E12" s="88">
        <f t="shared" si="0"/>
        <v>-0.43670886075949367</v>
      </c>
      <c r="F12" s="88">
        <f t="shared" si="1"/>
        <v>-0.48255813953488369</v>
      </c>
      <c r="G12" s="42">
        <f>B12+אוגוסט!G12</f>
        <v>4071</v>
      </c>
      <c r="H12" s="42">
        <v>3472</v>
      </c>
      <c r="I12" s="42">
        <f>D12+אוגוסט!I12</f>
        <v>3164</v>
      </c>
      <c r="J12" s="88">
        <f t="shared" si="2"/>
        <v>0.17252304147465436</v>
      </c>
      <c r="K12" s="88">
        <f t="shared" si="3"/>
        <v>0.28666245259165613</v>
      </c>
      <c r="L12" s="52"/>
      <c r="N12" s="49"/>
      <c r="O12" s="49"/>
    </row>
    <row r="13" spans="1:15" x14ac:dyDescent="0.2">
      <c r="A13" s="2" t="s">
        <v>6</v>
      </c>
      <c r="B13" s="42">
        <v>1971</v>
      </c>
      <c r="C13" s="42">
        <v>2111</v>
      </c>
      <c r="D13" s="42">
        <v>1988</v>
      </c>
      <c r="E13" s="88">
        <f t="shared" si="0"/>
        <v>-6.6319279962103295E-2</v>
      </c>
      <c r="F13" s="88">
        <f t="shared" si="1"/>
        <v>-8.5513078470824677E-3</v>
      </c>
      <c r="G13" s="42">
        <f>B13+אוגוסט!G13</f>
        <v>23390</v>
      </c>
      <c r="H13" s="42">
        <v>17314</v>
      </c>
      <c r="I13" s="42">
        <f>D13+אוגוסט!I13</f>
        <v>14126</v>
      </c>
      <c r="J13" s="88">
        <f t="shared" si="2"/>
        <v>0.35092988333140807</v>
      </c>
      <c r="K13" s="88">
        <f t="shared" si="3"/>
        <v>0.655811977913068</v>
      </c>
      <c r="L13" s="52"/>
      <c r="N13" s="49"/>
      <c r="O13" s="49"/>
    </row>
    <row r="14" spans="1:15" x14ac:dyDescent="0.2">
      <c r="A14" s="2" t="s">
        <v>7</v>
      </c>
      <c r="B14" s="42">
        <v>686</v>
      </c>
      <c r="C14" s="42">
        <v>867</v>
      </c>
      <c r="D14" s="42">
        <v>1212</v>
      </c>
      <c r="E14" s="88">
        <f t="shared" si="0"/>
        <v>-0.20876585928489044</v>
      </c>
      <c r="F14" s="88">
        <f t="shared" si="1"/>
        <v>-0.43399339933993397</v>
      </c>
      <c r="G14" s="42">
        <f>B14+אוגוסט!G14</f>
        <v>9959</v>
      </c>
      <c r="H14" s="42">
        <v>9148</v>
      </c>
      <c r="I14" s="42">
        <v>12261</v>
      </c>
      <c r="J14" s="88">
        <f t="shared" si="2"/>
        <v>8.8653257542632202E-2</v>
      </c>
      <c r="K14" s="88">
        <f t="shared" si="3"/>
        <v>-0.18774977571160589</v>
      </c>
      <c r="L14" s="52"/>
      <c r="N14" s="49"/>
      <c r="O14" s="49"/>
    </row>
    <row r="15" spans="1:15" x14ac:dyDescent="0.2">
      <c r="A15" s="2" t="s">
        <v>8</v>
      </c>
      <c r="B15" s="42">
        <v>241</v>
      </c>
      <c r="C15" s="42">
        <v>507</v>
      </c>
      <c r="D15" s="42">
        <v>435</v>
      </c>
      <c r="E15" s="88">
        <f t="shared" si="0"/>
        <v>-0.52465483234714005</v>
      </c>
      <c r="F15" s="88">
        <f t="shared" si="1"/>
        <v>-0.44597701149425284</v>
      </c>
      <c r="G15" s="42">
        <f>B15+אוגוסט!G15</f>
        <v>4740</v>
      </c>
      <c r="H15" s="42">
        <v>4142</v>
      </c>
      <c r="I15" s="42">
        <v>3893</v>
      </c>
      <c r="J15" s="88">
        <f t="shared" si="2"/>
        <v>0.14437469821342352</v>
      </c>
      <c r="K15" s="88">
        <f t="shared" si="3"/>
        <v>0.21756999743128702</v>
      </c>
      <c r="L15" s="52"/>
      <c r="N15" s="49"/>
      <c r="O15" s="49"/>
    </row>
    <row r="16" spans="1:15" x14ac:dyDescent="0.2">
      <c r="A16" s="2" t="s">
        <v>9</v>
      </c>
      <c r="B16" s="42">
        <v>788</v>
      </c>
      <c r="C16" s="42">
        <v>1720</v>
      </c>
      <c r="D16" s="42">
        <v>1711</v>
      </c>
      <c r="E16" s="88">
        <f t="shared" si="0"/>
        <v>-0.54186046511627906</v>
      </c>
      <c r="F16" s="88">
        <f t="shared" si="1"/>
        <v>-0.53945061367621272</v>
      </c>
      <c r="G16" s="42">
        <f>B16+אוגוסט!G16</f>
        <v>18551</v>
      </c>
      <c r="H16" s="42">
        <v>21873</v>
      </c>
      <c r="I16" s="42">
        <v>23464</v>
      </c>
      <c r="J16" s="88">
        <f t="shared" si="2"/>
        <v>-0.15187674301650433</v>
      </c>
      <c r="K16" s="88">
        <f t="shared" si="3"/>
        <v>-0.20938458915785885</v>
      </c>
      <c r="L16" s="52"/>
      <c r="N16" s="49"/>
      <c r="O16" s="49"/>
    </row>
    <row r="17" spans="1:15" x14ac:dyDescent="0.2">
      <c r="A17" s="2" t="s">
        <v>10</v>
      </c>
      <c r="B17" s="42">
        <v>533</v>
      </c>
      <c r="C17" s="42">
        <v>412</v>
      </c>
      <c r="D17" s="42">
        <v>901</v>
      </c>
      <c r="E17" s="88">
        <f t="shared" si="0"/>
        <v>0.2936893203883495</v>
      </c>
      <c r="F17" s="88">
        <f t="shared" si="1"/>
        <v>-0.40843507214206443</v>
      </c>
      <c r="G17" s="42">
        <f>B17+אוגוסט!G17</f>
        <v>5992</v>
      </c>
      <c r="H17" s="42">
        <v>6260</v>
      </c>
      <c r="I17" s="42">
        <v>6341</v>
      </c>
      <c r="J17" s="88">
        <f t="shared" si="2"/>
        <v>-4.2811501597444068E-2</v>
      </c>
      <c r="K17" s="88">
        <f t="shared" si="3"/>
        <v>-5.5038637438889815E-2</v>
      </c>
      <c r="L17" s="52"/>
      <c r="N17" s="49"/>
      <c r="O17" s="49"/>
    </row>
    <row r="18" spans="1:15" x14ac:dyDescent="0.2">
      <c r="A18" s="2" t="s">
        <v>11</v>
      </c>
      <c r="B18" s="42">
        <v>98</v>
      </c>
      <c r="C18" s="42">
        <v>251</v>
      </c>
      <c r="D18" s="42">
        <v>213</v>
      </c>
      <c r="E18" s="88">
        <f t="shared" si="0"/>
        <v>-0.60956175298804782</v>
      </c>
      <c r="F18" s="88">
        <f t="shared" si="1"/>
        <v>-0.539906103286385</v>
      </c>
      <c r="G18" s="42">
        <f>B18+אוגוסט!G18</f>
        <v>2515</v>
      </c>
      <c r="H18" s="42">
        <v>3049</v>
      </c>
      <c r="I18" s="42">
        <v>3694</v>
      </c>
      <c r="J18" s="88">
        <f t="shared" si="2"/>
        <v>-0.17513938996392264</v>
      </c>
      <c r="K18" s="88">
        <f t="shared" si="3"/>
        <v>-0.31916621548456958</v>
      </c>
      <c r="L18" s="52"/>
      <c r="N18" s="49"/>
      <c r="O18" s="49"/>
    </row>
    <row r="19" spans="1:15" x14ac:dyDescent="0.2">
      <c r="A19" s="2" t="s">
        <v>12</v>
      </c>
      <c r="B19" s="42">
        <v>1053</v>
      </c>
      <c r="C19" s="42">
        <v>649</v>
      </c>
      <c r="D19" s="42">
        <v>990</v>
      </c>
      <c r="E19" s="88">
        <f t="shared" si="0"/>
        <v>0.62249614791987673</v>
      </c>
      <c r="F19" s="88">
        <f t="shared" si="1"/>
        <v>6.3636363636363713E-2</v>
      </c>
      <c r="G19" s="42">
        <f>B19+אוגוסט!G19</f>
        <v>7787</v>
      </c>
      <c r="H19" s="42">
        <v>6978</v>
      </c>
      <c r="I19" s="42">
        <v>7607</v>
      </c>
      <c r="J19" s="88">
        <f t="shared" si="2"/>
        <v>0.1159357982229865</v>
      </c>
      <c r="K19" s="88">
        <f t="shared" si="3"/>
        <v>2.3662416195609381E-2</v>
      </c>
      <c r="L19" s="52"/>
      <c r="N19" s="49"/>
      <c r="O19" s="49"/>
    </row>
    <row r="20" spans="1:15" x14ac:dyDescent="0.2">
      <c r="A20" s="2"/>
      <c r="B20" s="42"/>
      <c r="C20" s="42"/>
      <c r="D20" s="42"/>
      <c r="E20" s="88"/>
      <c r="F20" s="88"/>
      <c r="G20" s="42"/>
      <c r="H20" s="42"/>
      <c r="I20" s="42"/>
      <c r="J20" s="88"/>
      <c r="K20" s="88"/>
      <c r="L20" s="52"/>
      <c r="N20" s="49"/>
      <c r="O20" s="49"/>
    </row>
    <row r="21" spans="1:15" x14ac:dyDescent="0.2">
      <c r="A21" s="2" t="s">
        <v>13</v>
      </c>
      <c r="B21" s="42">
        <f>SUM(B22:B25)</f>
        <v>4205</v>
      </c>
      <c r="C21" s="42">
        <v>3794</v>
      </c>
      <c r="D21" s="42">
        <v>4186</v>
      </c>
      <c r="E21" s="88">
        <f t="shared" si="0"/>
        <v>0.10832894043226138</v>
      </c>
      <c r="F21" s="88">
        <f t="shared" si="1"/>
        <v>4.53893932154803E-3</v>
      </c>
      <c r="G21" s="42">
        <f>B21+אוגוסט!G21</f>
        <v>46931</v>
      </c>
      <c r="H21" s="42">
        <v>44356</v>
      </c>
      <c r="I21" s="42">
        <v>45592</v>
      </c>
      <c r="J21" s="88">
        <f t="shared" si="2"/>
        <v>5.8053025520786283E-2</v>
      </c>
      <c r="K21" s="88">
        <f t="shared" si="3"/>
        <v>2.9369187576767875E-2</v>
      </c>
      <c r="L21" s="52"/>
      <c r="N21" s="49"/>
      <c r="O21" s="49"/>
    </row>
    <row r="22" spans="1:15" x14ac:dyDescent="0.2">
      <c r="A22" s="2" t="s">
        <v>14</v>
      </c>
      <c r="B22" s="42">
        <v>292</v>
      </c>
      <c r="C22" s="42">
        <v>360</v>
      </c>
      <c r="D22" s="42">
        <v>734</v>
      </c>
      <c r="E22" s="88">
        <f t="shared" si="0"/>
        <v>-0.18888888888888888</v>
      </c>
      <c r="F22" s="88">
        <f t="shared" si="1"/>
        <v>-0.60217983651226159</v>
      </c>
      <c r="G22" s="42">
        <f>B22+אוגוסט!G22</f>
        <v>4769</v>
      </c>
      <c r="H22" s="42">
        <v>5091</v>
      </c>
      <c r="I22" s="42">
        <v>7565</v>
      </c>
      <c r="J22" s="88">
        <f t="shared" si="2"/>
        <v>-6.3248870555882908E-2</v>
      </c>
      <c r="K22" s="88">
        <f t="shared" si="3"/>
        <v>-0.36959682749504297</v>
      </c>
      <c r="L22" s="52"/>
      <c r="N22" s="49"/>
      <c r="O22" s="49"/>
    </row>
    <row r="23" spans="1:15" x14ac:dyDescent="0.2">
      <c r="A23" s="2" t="s">
        <v>15</v>
      </c>
      <c r="B23" s="42">
        <v>1041</v>
      </c>
      <c r="C23" s="42">
        <v>856</v>
      </c>
      <c r="D23" s="42">
        <v>882</v>
      </c>
      <c r="E23" s="88">
        <f t="shared" si="0"/>
        <v>0.2161214953271029</v>
      </c>
      <c r="F23" s="88">
        <f t="shared" si="1"/>
        <v>0.1802721088435375</v>
      </c>
      <c r="G23" s="42">
        <f>B23+אוגוסט!G23</f>
        <v>18055</v>
      </c>
      <c r="H23" s="42">
        <v>15900</v>
      </c>
      <c r="I23" s="42">
        <v>12163</v>
      </c>
      <c r="J23" s="88">
        <f t="shared" si="2"/>
        <v>0.13553459119496858</v>
      </c>
      <c r="K23" s="88">
        <f t="shared" si="3"/>
        <v>0.48441996218038308</v>
      </c>
      <c r="L23" s="52"/>
      <c r="N23" s="49"/>
      <c r="O23" s="49"/>
    </row>
    <row r="24" spans="1:15" x14ac:dyDescent="0.2">
      <c r="A24" s="2" t="s">
        <v>16</v>
      </c>
      <c r="B24" s="42">
        <v>1153</v>
      </c>
      <c r="C24" s="42">
        <v>1220</v>
      </c>
      <c r="D24" s="42">
        <v>1591</v>
      </c>
      <c r="E24" s="88">
        <f t="shared" si="0"/>
        <v>-5.4918032786885229E-2</v>
      </c>
      <c r="F24" s="88">
        <f t="shared" si="1"/>
        <v>-0.27529855436832185</v>
      </c>
      <c r="G24" s="42">
        <f>B24+אוגוסט!G24</f>
        <v>13372</v>
      </c>
      <c r="H24" s="42">
        <v>13474</v>
      </c>
      <c r="I24" s="42">
        <v>18063</v>
      </c>
      <c r="J24" s="88">
        <f t="shared" si="2"/>
        <v>-7.5701350749591834E-3</v>
      </c>
      <c r="K24" s="88">
        <f t="shared" si="3"/>
        <v>-0.25970215357360349</v>
      </c>
      <c r="L24" s="52"/>
      <c r="N24" s="49"/>
      <c r="O24" s="49"/>
    </row>
    <row r="25" spans="1:15" x14ac:dyDescent="0.2">
      <c r="A25" s="2" t="s">
        <v>17</v>
      </c>
      <c r="B25" s="42">
        <v>1719</v>
      </c>
      <c r="C25" s="42">
        <v>1358</v>
      </c>
      <c r="D25" s="42">
        <v>979</v>
      </c>
      <c r="E25" s="88">
        <f t="shared" si="0"/>
        <v>0.26583210603829155</v>
      </c>
      <c r="F25" s="88">
        <f t="shared" si="1"/>
        <v>0.75587334014300311</v>
      </c>
      <c r="G25" s="42">
        <f>B25+אוגוסט!G25</f>
        <v>10735</v>
      </c>
      <c r="H25" s="42">
        <v>9891</v>
      </c>
      <c r="I25" s="42">
        <v>7801</v>
      </c>
      <c r="J25" s="88">
        <f t="shared" si="2"/>
        <v>8.5330098068951532E-2</v>
      </c>
      <c r="K25" s="88">
        <f t="shared" si="3"/>
        <v>0.37610562748365584</v>
      </c>
      <c r="L25" s="52"/>
      <c r="N25" s="49"/>
      <c r="O25" s="49"/>
    </row>
    <row r="26" spans="1:15" x14ac:dyDescent="0.2">
      <c r="A26" s="2"/>
      <c r="B26" s="42"/>
      <c r="C26" s="42"/>
      <c r="D26" s="42"/>
      <c r="E26" s="88"/>
      <c r="F26" s="88"/>
      <c r="G26" s="42"/>
      <c r="H26" s="42"/>
      <c r="I26" s="42"/>
      <c r="J26" s="88"/>
      <c r="K26" s="88"/>
      <c r="L26" s="52"/>
      <c r="N26" s="49"/>
      <c r="O26" s="49"/>
    </row>
    <row r="27" spans="1:15" x14ac:dyDescent="0.2">
      <c r="A27" s="2" t="s">
        <v>18</v>
      </c>
      <c r="B27" s="42">
        <f>SUM(B28:B33)</f>
        <v>3486</v>
      </c>
      <c r="C27" s="42">
        <v>4718</v>
      </c>
      <c r="D27" s="42">
        <v>5869</v>
      </c>
      <c r="E27" s="88">
        <f t="shared" si="0"/>
        <v>-0.26112759643916916</v>
      </c>
      <c r="F27" s="88">
        <f t="shared" si="1"/>
        <v>-0.40603169194070543</v>
      </c>
      <c r="G27" s="42">
        <f>B27+אוגוסט!G27</f>
        <v>42121</v>
      </c>
      <c r="H27" s="42">
        <v>44109</v>
      </c>
      <c r="I27" s="42">
        <v>50294</v>
      </c>
      <c r="J27" s="88">
        <f t="shared" si="2"/>
        <v>-4.5070167086082247E-2</v>
      </c>
      <c r="K27" s="88">
        <f t="shared" si="3"/>
        <v>-0.16250447369467536</v>
      </c>
      <c r="L27" s="52"/>
      <c r="N27" s="49"/>
      <c r="O27" s="49"/>
    </row>
    <row r="28" spans="1:15" x14ac:dyDescent="0.2">
      <c r="A28" s="2" t="s">
        <v>19</v>
      </c>
      <c r="B28" s="42">
        <v>1530</v>
      </c>
      <c r="C28" s="42">
        <v>2426</v>
      </c>
      <c r="D28" s="42">
        <v>3259</v>
      </c>
      <c r="E28" s="88">
        <f t="shared" si="0"/>
        <v>-0.36933223413025551</v>
      </c>
      <c r="F28" s="88">
        <f t="shared" si="1"/>
        <v>-0.53053083768026998</v>
      </c>
      <c r="G28" s="42">
        <f>B28+אוגוסט!G28</f>
        <v>13997</v>
      </c>
      <c r="H28" s="42">
        <v>17494</v>
      </c>
      <c r="I28" s="42">
        <v>18329</v>
      </c>
      <c r="J28" s="88">
        <f t="shared" si="2"/>
        <v>-0.19989710757974166</v>
      </c>
      <c r="K28" s="88">
        <f t="shared" si="3"/>
        <v>-0.2363467728735883</v>
      </c>
      <c r="L28" s="52"/>
      <c r="N28" s="49"/>
      <c r="O28" s="49"/>
    </row>
    <row r="29" spans="1:15" x14ac:dyDescent="0.2">
      <c r="A29" s="2" t="s">
        <v>20</v>
      </c>
      <c r="B29" s="42">
        <v>90</v>
      </c>
      <c r="C29" s="42">
        <v>91</v>
      </c>
      <c r="D29" s="42">
        <v>119</v>
      </c>
      <c r="E29" s="88">
        <f t="shared" si="0"/>
        <v>-1.098901098901095E-2</v>
      </c>
      <c r="F29" s="88">
        <f t="shared" si="1"/>
        <v>-0.24369747899159666</v>
      </c>
      <c r="G29" s="42">
        <f>B29+אוגוסט!G29</f>
        <v>4917</v>
      </c>
      <c r="H29" s="42">
        <v>3744</v>
      </c>
      <c r="I29" s="42">
        <v>3447</v>
      </c>
      <c r="J29" s="88">
        <f t="shared" si="2"/>
        <v>0.31330128205128216</v>
      </c>
      <c r="K29" s="88">
        <f t="shared" si="3"/>
        <v>0.42645778938207135</v>
      </c>
      <c r="L29" s="52"/>
      <c r="N29" s="49"/>
      <c r="O29" s="49"/>
    </row>
    <row r="30" spans="1:15" x14ac:dyDescent="0.2">
      <c r="A30" s="2" t="s">
        <v>21</v>
      </c>
      <c r="B30" s="42">
        <v>168</v>
      </c>
      <c r="C30" s="42">
        <v>140</v>
      </c>
      <c r="D30" s="42">
        <v>144</v>
      </c>
      <c r="E30" s="88">
        <f t="shared" si="0"/>
        <v>0.19999999999999996</v>
      </c>
      <c r="F30" s="88">
        <f t="shared" si="1"/>
        <v>0.16666666666666674</v>
      </c>
      <c r="G30" s="42">
        <f>B30+אוגוסט!G30</f>
        <v>2588</v>
      </c>
      <c r="H30" s="42">
        <v>1854</v>
      </c>
      <c r="I30" s="42">
        <v>1808</v>
      </c>
      <c r="J30" s="88">
        <f t="shared" si="2"/>
        <v>0.39590075512405609</v>
      </c>
      <c r="K30" s="88">
        <f t="shared" si="3"/>
        <v>0.43141592920353977</v>
      </c>
      <c r="L30" s="52"/>
      <c r="N30" s="49"/>
      <c r="O30" s="49"/>
    </row>
    <row r="31" spans="1:15" x14ac:dyDescent="0.2">
      <c r="A31" s="3" t="s">
        <v>22</v>
      </c>
      <c r="B31" s="42">
        <v>483</v>
      </c>
      <c r="C31" s="42">
        <v>632</v>
      </c>
      <c r="D31" s="42">
        <v>653</v>
      </c>
      <c r="E31" s="88">
        <f t="shared" si="0"/>
        <v>-0.23575949367088611</v>
      </c>
      <c r="F31" s="88">
        <f t="shared" si="1"/>
        <v>-0.26033690658499231</v>
      </c>
      <c r="G31" s="42">
        <f>B31+אוגוסט!G31</f>
        <v>6168</v>
      </c>
      <c r="H31" s="42">
        <v>8253</v>
      </c>
      <c r="I31" s="42">
        <v>15274</v>
      </c>
      <c r="J31" s="88">
        <f t="shared" si="2"/>
        <v>-0.252635405307161</v>
      </c>
      <c r="K31" s="88">
        <f t="shared" si="3"/>
        <v>-0.59617650910043207</v>
      </c>
      <c r="L31" s="52"/>
      <c r="N31" s="49"/>
      <c r="O31" s="49"/>
    </row>
    <row r="32" spans="1:15" x14ac:dyDescent="0.2">
      <c r="A32" s="3" t="s">
        <v>116</v>
      </c>
      <c r="B32" s="42">
        <v>192</v>
      </c>
      <c r="C32" s="42">
        <v>66</v>
      </c>
      <c r="D32" s="42">
        <v>166</v>
      </c>
      <c r="E32" s="88">
        <f t="shared" si="0"/>
        <v>1.9090909090909092</v>
      </c>
      <c r="F32" s="88">
        <f t="shared" si="1"/>
        <v>0.15662650602409633</v>
      </c>
      <c r="G32" s="42">
        <f>B32+אוגוסט!G32</f>
        <v>2470</v>
      </c>
      <c r="H32" s="42">
        <v>1276</v>
      </c>
      <c r="I32" s="42">
        <v>1284</v>
      </c>
      <c r="J32" s="88">
        <f t="shared" si="2"/>
        <v>0.9357366771159874</v>
      </c>
      <c r="K32" s="88">
        <f t="shared" si="3"/>
        <v>0.92367601246105924</v>
      </c>
      <c r="L32" s="52"/>
      <c r="N32" s="49"/>
      <c r="O32" s="49"/>
    </row>
    <row r="33" spans="1:15" x14ac:dyDescent="0.2">
      <c r="A33" s="2" t="s">
        <v>17</v>
      </c>
      <c r="B33" s="42">
        <v>1022.9999999999999</v>
      </c>
      <c r="C33" s="42">
        <v>1363</v>
      </c>
      <c r="D33" s="42">
        <v>1528</v>
      </c>
      <c r="E33" s="88">
        <f t="shared" si="0"/>
        <v>-0.24944974321349966</v>
      </c>
      <c r="F33" s="88">
        <f t="shared" si="1"/>
        <v>-0.33049738219895297</v>
      </c>
      <c r="G33" s="42">
        <f>B33+אוגוסט!G33</f>
        <v>11981</v>
      </c>
      <c r="H33" s="42">
        <v>11488</v>
      </c>
      <c r="I33" s="42">
        <v>10152</v>
      </c>
      <c r="J33" s="88">
        <f t="shared" si="2"/>
        <v>4.2914345403899823E-2</v>
      </c>
      <c r="K33" s="88">
        <f t="shared" si="3"/>
        <v>0.18016154452324673</v>
      </c>
      <c r="L33" s="52"/>
      <c r="N33" s="49"/>
      <c r="O33" s="49"/>
    </row>
    <row r="34" spans="1:15" x14ac:dyDescent="0.2">
      <c r="B34" s="42"/>
      <c r="C34" s="42"/>
      <c r="D34" s="42"/>
      <c r="E34" s="88"/>
      <c r="F34" s="88"/>
      <c r="G34" s="42"/>
      <c r="H34" s="42"/>
      <c r="I34" s="42"/>
      <c r="J34" s="88"/>
      <c r="K34" s="88"/>
      <c r="L34" s="52"/>
      <c r="N34" s="49"/>
      <c r="O34" s="49"/>
    </row>
    <row r="35" spans="1:15" x14ac:dyDescent="0.2">
      <c r="A35" s="2" t="s">
        <v>23</v>
      </c>
      <c r="B35" s="42">
        <f>B36+SUM(B41:B51)+B53+SUM(B62:B65)+SUM(B67:B77)</f>
        <v>110188</v>
      </c>
      <c r="C35" s="42">
        <v>133441</v>
      </c>
      <c r="D35" s="42">
        <v>149479</v>
      </c>
      <c r="E35" s="88">
        <f t="shared" si="0"/>
        <v>-0.17425678764397745</v>
      </c>
      <c r="F35" s="88">
        <f t="shared" si="1"/>
        <v>-0.26285297600331814</v>
      </c>
      <c r="G35" s="42">
        <f>B35+אוגוסט!G35</f>
        <v>1372111</v>
      </c>
      <c r="H35" s="42">
        <v>1278668</v>
      </c>
      <c r="I35" s="42">
        <v>1300770</v>
      </c>
      <c r="J35" s="88">
        <f t="shared" si="2"/>
        <v>7.3078390950582994E-2</v>
      </c>
      <c r="K35" s="88">
        <f t="shared" si="3"/>
        <v>5.4845207069658786E-2</v>
      </c>
      <c r="L35" s="52"/>
      <c r="N35" s="49"/>
      <c r="O35" s="49"/>
    </row>
    <row r="36" spans="1:15" x14ac:dyDescent="0.2">
      <c r="A36" s="2" t="s">
        <v>24</v>
      </c>
      <c r="B36" s="42">
        <f>SUM(B37:B40)</f>
        <v>5125</v>
      </c>
      <c r="C36" s="42">
        <v>6104</v>
      </c>
      <c r="D36" s="42">
        <v>6080</v>
      </c>
      <c r="E36" s="88">
        <f t="shared" si="0"/>
        <v>-0.16038663171690692</v>
      </c>
      <c r="F36" s="88">
        <f t="shared" si="1"/>
        <v>-0.15707236842105265</v>
      </c>
      <c r="G36" s="42">
        <f>B36+אוגוסט!G36</f>
        <v>60219</v>
      </c>
      <c r="H36" s="42">
        <v>52690</v>
      </c>
      <c r="I36" s="42">
        <v>50814</v>
      </c>
      <c r="J36" s="88">
        <f t="shared" si="2"/>
        <v>0.14289238944771299</v>
      </c>
      <c r="K36" s="88">
        <f t="shared" si="3"/>
        <v>0.18508678710591564</v>
      </c>
      <c r="L36" s="52"/>
      <c r="N36" s="49"/>
      <c r="O36" s="49"/>
    </row>
    <row r="37" spans="1:15" x14ac:dyDescent="0.2">
      <c r="A37" s="2" t="s">
        <v>25</v>
      </c>
      <c r="B37" s="42">
        <v>639</v>
      </c>
      <c r="C37" s="42">
        <v>1044</v>
      </c>
      <c r="D37" s="42">
        <v>989</v>
      </c>
      <c r="E37" s="88">
        <f t="shared" si="0"/>
        <v>-0.38793103448275867</v>
      </c>
      <c r="F37" s="88">
        <f t="shared" si="1"/>
        <v>-0.35389282103134478</v>
      </c>
      <c r="G37" s="42">
        <f>B37+אוגוסט!G37</f>
        <v>12484</v>
      </c>
      <c r="H37" s="42">
        <v>10469</v>
      </c>
      <c r="I37" s="42">
        <v>9974</v>
      </c>
      <c r="J37" s="88">
        <f t="shared" si="2"/>
        <v>0.19247301556977736</v>
      </c>
      <c r="K37" s="88">
        <f t="shared" si="3"/>
        <v>0.25165430118307608</v>
      </c>
      <c r="L37" s="52"/>
      <c r="N37" s="49"/>
      <c r="O37" s="49"/>
    </row>
    <row r="38" spans="1:15" x14ac:dyDescent="0.2">
      <c r="A38" s="2" t="s">
        <v>26</v>
      </c>
      <c r="B38" s="42">
        <v>1394</v>
      </c>
      <c r="C38" s="42">
        <v>1755</v>
      </c>
      <c r="D38" s="42">
        <v>1695</v>
      </c>
      <c r="E38" s="88">
        <f t="shared" si="0"/>
        <v>-0.20569800569800567</v>
      </c>
      <c r="F38" s="88">
        <f t="shared" si="1"/>
        <v>-0.17758112094395284</v>
      </c>
      <c r="G38" s="42">
        <f>B38+אוגוסט!G38</f>
        <v>18765</v>
      </c>
      <c r="H38" s="42">
        <v>16888</v>
      </c>
      <c r="I38" s="42">
        <v>15511</v>
      </c>
      <c r="J38" s="88">
        <f t="shared" si="2"/>
        <v>0.11114400757934617</v>
      </c>
      <c r="K38" s="88">
        <f t="shared" si="3"/>
        <v>0.20978660305589591</v>
      </c>
      <c r="L38" s="52"/>
      <c r="N38" s="49"/>
      <c r="O38" s="49"/>
    </row>
    <row r="39" spans="1:15" x14ac:dyDescent="0.2">
      <c r="A39" s="2" t="s">
        <v>27</v>
      </c>
      <c r="B39" s="42">
        <v>1602</v>
      </c>
      <c r="C39" s="42">
        <v>2016</v>
      </c>
      <c r="D39" s="42">
        <v>1801</v>
      </c>
      <c r="E39" s="88">
        <f t="shared" si="0"/>
        <v>-0.2053571428571429</v>
      </c>
      <c r="F39" s="88">
        <f t="shared" si="1"/>
        <v>-0.11049416990560801</v>
      </c>
      <c r="G39" s="42">
        <f>B39+אוגוסט!G39</f>
        <v>10841</v>
      </c>
      <c r="H39" s="42">
        <v>11596</v>
      </c>
      <c r="I39" s="42">
        <v>11252</v>
      </c>
      <c r="J39" s="88">
        <f t="shared" si="2"/>
        <v>-6.5108658157985499E-2</v>
      </c>
      <c r="K39" s="88">
        <f t="shared" si="3"/>
        <v>-3.6526839672947009E-2</v>
      </c>
      <c r="L39" s="52"/>
      <c r="N39" s="49"/>
      <c r="O39" s="49"/>
    </row>
    <row r="40" spans="1:15" x14ac:dyDescent="0.2">
      <c r="A40" s="2" t="s">
        <v>28</v>
      </c>
      <c r="B40" s="42">
        <v>1490</v>
      </c>
      <c r="C40" s="42">
        <v>1272</v>
      </c>
      <c r="D40" s="42">
        <v>1560</v>
      </c>
      <c r="E40" s="88">
        <f t="shared" si="0"/>
        <v>0.17138364779874204</v>
      </c>
      <c r="F40" s="88">
        <f t="shared" si="1"/>
        <v>-4.4871794871794823E-2</v>
      </c>
      <c r="G40" s="42">
        <f>B40+אוגוסט!G40</f>
        <v>17862</v>
      </c>
      <c r="H40" s="42">
        <v>13518</v>
      </c>
      <c r="I40" s="42">
        <v>13826</v>
      </c>
      <c r="J40" s="88">
        <f t="shared" si="2"/>
        <v>0.32134931202840655</v>
      </c>
      <c r="K40" s="88">
        <f t="shared" si="3"/>
        <v>0.29191378562129322</v>
      </c>
      <c r="L40" s="52"/>
      <c r="N40" s="49"/>
      <c r="O40" s="49"/>
    </row>
    <row r="41" spans="1:15" x14ac:dyDescent="0.2">
      <c r="A41" s="2" t="s">
        <v>29</v>
      </c>
      <c r="B41" s="42">
        <v>10660</v>
      </c>
      <c r="C41" s="42">
        <v>12854</v>
      </c>
      <c r="D41" s="42">
        <v>13520</v>
      </c>
      <c r="E41" s="88">
        <f t="shared" si="0"/>
        <v>-0.17068616772988954</v>
      </c>
      <c r="F41" s="88">
        <f t="shared" si="1"/>
        <v>-0.21153846153846156</v>
      </c>
      <c r="G41" s="42">
        <f>B41+אוגוסט!G41</f>
        <v>122920</v>
      </c>
      <c r="H41" s="42">
        <v>129842.00000000001</v>
      </c>
      <c r="I41" s="42">
        <v>126552</v>
      </c>
      <c r="J41" s="88">
        <f t="shared" si="2"/>
        <v>-5.3310947151153032E-2</v>
      </c>
      <c r="K41" s="88">
        <f t="shared" si="3"/>
        <v>-2.8699664959858429E-2</v>
      </c>
      <c r="L41" s="52"/>
      <c r="N41" s="49"/>
      <c r="O41" s="49"/>
    </row>
    <row r="42" spans="1:15" x14ac:dyDescent="0.2">
      <c r="A42" s="2" t="s">
        <v>30</v>
      </c>
      <c r="B42" s="42">
        <v>804</v>
      </c>
      <c r="C42" s="42">
        <v>626</v>
      </c>
      <c r="D42" s="42">
        <v>746</v>
      </c>
      <c r="E42" s="88">
        <f t="shared" si="0"/>
        <v>0.28434504792332271</v>
      </c>
      <c r="F42" s="88">
        <f t="shared" si="1"/>
        <v>7.7747989276139462E-2</v>
      </c>
      <c r="G42" s="42">
        <f>B42+אוגוסט!G42</f>
        <v>5930</v>
      </c>
      <c r="H42" s="42">
        <v>5473</v>
      </c>
      <c r="I42" s="42">
        <v>5515</v>
      </c>
      <c r="J42" s="88">
        <f t="shared" si="2"/>
        <v>8.3500822218161908E-2</v>
      </c>
      <c r="K42" s="88">
        <f t="shared" si="3"/>
        <v>7.5249320036264722E-2</v>
      </c>
      <c r="L42" s="52"/>
      <c r="N42" s="49"/>
      <c r="O42" s="49"/>
    </row>
    <row r="43" spans="1:15" x14ac:dyDescent="0.2">
      <c r="A43" s="2" t="s">
        <v>31</v>
      </c>
      <c r="B43" s="42">
        <v>2537</v>
      </c>
      <c r="C43" s="42">
        <v>3338</v>
      </c>
      <c r="D43" s="42">
        <v>3663</v>
      </c>
      <c r="E43" s="88">
        <f t="shared" si="0"/>
        <v>-0.2399640503295386</v>
      </c>
      <c r="F43" s="88">
        <f t="shared" si="1"/>
        <v>-0.30739830739830742</v>
      </c>
      <c r="G43" s="42">
        <f>B43+אוגוסט!G43</f>
        <v>39460</v>
      </c>
      <c r="H43" s="42">
        <v>38068</v>
      </c>
      <c r="I43" s="42">
        <v>47559</v>
      </c>
      <c r="J43" s="88">
        <f t="shared" si="2"/>
        <v>3.6566144793527267E-2</v>
      </c>
      <c r="K43" s="88">
        <f t="shared" si="3"/>
        <v>-0.17029374040665279</v>
      </c>
      <c r="L43" s="52"/>
      <c r="N43" s="49"/>
      <c r="O43" s="49"/>
    </row>
    <row r="44" spans="1:15" x14ac:dyDescent="0.2">
      <c r="A44" s="2" t="s">
        <v>32</v>
      </c>
      <c r="B44" s="42">
        <v>2163</v>
      </c>
      <c r="C44" s="42">
        <v>2481</v>
      </c>
      <c r="D44" s="42">
        <v>2785</v>
      </c>
      <c r="E44" s="88">
        <f t="shared" si="0"/>
        <v>-0.128174123337364</v>
      </c>
      <c r="F44" s="88">
        <f t="shared" si="1"/>
        <v>-0.22333931777378813</v>
      </c>
      <c r="G44" s="42">
        <f>B44+אוגוסט!G44</f>
        <v>24325</v>
      </c>
      <c r="H44" s="42">
        <v>23902</v>
      </c>
      <c r="I44" s="42">
        <v>23616</v>
      </c>
      <c r="J44" s="88">
        <f t="shared" si="2"/>
        <v>1.7697263827294751E-2</v>
      </c>
      <c r="K44" s="88">
        <f t="shared" si="3"/>
        <v>3.0022018970189635E-2</v>
      </c>
      <c r="L44" s="52"/>
      <c r="N44" s="49"/>
      <c r="O44" s="49"/>
    </row>
    <row r="45" spans="1:15" x14ac:dyDescent="0.2">
      <c r="A45" s="3" t="s">
        <v>33</v>
      </c>
      <c r="B45" s="42">
        <v>11994</v>
      </c>
      <c r="C45" s="42">
        <v>15332</v>
      </c>
      <c r="D45" s="42">
        <v>14639</v>
      </c>
      <c r="E45" s="88">
        <f t="shared" si="0"/>
        <v>-0.21771458387685882</v>
      </c>
      <c r="F45" s="88">
        <f t="shared" si="1"/>
        <v>-0.18068174055604891</v>
      </c>
      <c r="G45" s="42">
        <f>B45+אוגוסט!G45</f>
        <v>219252</v>
      </c>
      <c r="H45" s="42">
        <v>217181</v>
      </c>
      <c r="I45" s="42">
        <v>205415</v>
      </c>
      <c r="J45" s="88">
        <f t="shared" si="2"/>
        <v>9.5358249570633991E-3</v>
      </c>
      <c r="K45" s="88">
        <f t="shared" si="3"/>
        <v>6.736119562836218E-2</v>
      </c>
      <c r="L45" s="52"/>
      <c r="N45" s="49"/>
      <c r="O45" s="49"/>
    </row>
    <row r="46" spans="1:15" x14ac:dyDescent="0.2">
      <c r="A46" s="3" t="s">
        <v>34</v>
      </c>
      <c r="B46" s="42">
        <v>5768</v>
      </c>
      <c r="C46" s="42">
        <v>7980</v>
      </c>
      <c r="D46" s="42">
        <v>9120</v>
      </c>
      <c r="E46" s="88">
        <f t="shared" si="0"/>
        <v>-0.27719298245614032</v>
      </c>
      <c r="F46" s="88">
        <f t="shared" si="1"/>
        <v>-0.36754385964912284</v>
      </c>
      <c r="G46" s="42">
        <f>B46+אוגוסט!G46</f>
        <v>86360</v>
      </c>
      <c r="H46" s="42">
        <v>91465</v>
      </c>
      <c r="I46" s="42">
        <v>95311</v>
      </c>
      <c r="J46" s="88">
        <f t="shared" si="2"/>
        <v>-5.5813699229213309E-2</v>
      </c>
      <c r="K46" s="88">
        <f t="shared" si="3"/>
        <v>-9.3913609132209253E-2</v>
      </c>
      <c r="L46" s="52"/>
      <c r="N46" s="49"/>
      <c r="O46" s="49"/>
    </row>
    <row r="47" spans="1:15" x14ac:dyDescent="0.2">
      <c r="A47" s="2" t="s">
        <v>35</v>
      </c>
      <c r="B47" s="42">
        <v>2571</v>
      </c>
      <c r="C47" s="42">
        <v>3155</v>
      </c>
      <c r="D47" s="42">
        <v>3282</v>
      </c>
      <c r="E47" s="88">
        <f t="shared" si="0"/>
        <v>-0.18510301109350236</v>
      </c>
      <c r="F47" s="88">
        <f t="shared" si="1"/>
        <v>-0.21663619744058504</v>
      </c>
      <c r="G47" s="42">
        <f>B47+אוגוסט!G47</f>
        <v>28141</v>
      </c>
      <c r="H47" s="42">
        <v>27050</v>
      </c>
      <c r="I47" s="42">
        <v>27720</v>
      </c>
      <c r="J47" s="88">
        <f t="shared" si="2"/>
        <v>4.0332717190388223E-2</v>
      </c>
      <c r="K47" s="88">
        <f t="shared" si="3"/>
        <v>1.5187590187590194E-2</v>
      </c>
      <c r="L47" s="52"/>
      <c r="N47" s="49"/>
      <c r="O47" s="49"/>
    </row>
    <row r="48" spans="1:15" x14ac:dyDescent="0.2">
      <c r="A48" s="2" t="s">
        <v>36</v>
      </c>
      <c r="B48" s="42">
        <v>9069</v>
      </c>
      <c r="C48" s="42">
        <v>11642</v>
      </c>
      <c r="D48" s="42">
        <v>12987</v>
      </c>
      <c r="E48" s="88">
        <f t="shared" si="0"/>
        <v>-0.22101013571551276</v>
      </c>
      <c r="F48" s="88">
        <f t="shared" si="1"/>
        <v>-0.30168630168630173</v>
      </c>
      <c r="G48" s="42">
        <f>B48+אוגוסט!G48</f>
        <v>125283</v>
      </c>
      <c r="H48" s="42">
        <v>110113</v>
      </c>
      <c r="I48" s="42">
        <v>117611</v>
      </c>
      <c r="J48" s="88">
        <f t="shared" si="2"/>
        <v>0.13776756604578932</v>
      </c>
      <c r="K48" s="88">
        <f t="shared" si="3"/>
        <v>6.5231993606040151E-2</v>
      </c>
      <c r="L48" s="52"/>
      <c r="N48" s="49"/>
      <c r="O48" s="49"/>
    </row>
    <row r="49" spans="1:15" x14ac:dyDescent="0.2">
      <c r="A49" s="2" t="s">
        <v>37</v>
      </c>
      <c r="B49" s="42">
        <v>1454</v>
      </c>
      <c r="C49" s="42">
        <v>1551</v>
      </c>
      <c r="D49" s="42">
        <v>1834</v>
      </c>
      <c r="E49" s="88">
        <f t="shared" si="0"/>
        <v>-6.2540296582849764E-2</v>
      </c>
      <c r="F49" s="88">
        <f t="shared" si="1"/>
        <v>-0.20719738276990185</v>
      </c>
      <c r="G49" s="42">
        <f>B49+אוגוסט!G49</f>
        <v>22539</v>
      </c>
      <c r="H49" s="42">
        <v>19783</v>
      </c>
      <c r="I49" s="42">
        <v>21465</v>
      </c>
      <c r="J49" s="88">
        <f t="shared" si="2"/>
        <v>0.13931153010160235</v>
      </c>
      <c r="K49" s="88">
        <f t="shared" si="3"/>
        <v>5.003494060097835E-2</v>
      </c>
      <c r="L49" s="52"/>
      <c r="N49" s="49"/>
      <c r="O49" s="49"/>
    </row>
    <row r="50" spans="1:15" x14ac:dyDescent="0.2">
      <c r="A50" s="3" t="s">
        <v>38</v>
      </c>
      <c r="B50" s="42">
        <v>2729</v>
      </c>
      <c r="C50" s="42">
        <v>3365</v>
      </c>
      <c r="D50" s="42">
        <v>4058</v>
      </c>
      <c r="E50" s="88">
        <f t="shared" si="0"/>
        <v>-0.18900445765230312</v>
      </c>
      <c r="F50" s="88">
        <f t="shared" si="1"/>
        <v>-0.32750123213405613</v>
      </c>
      <c r="G50" s="42">
        <f>B50+אוגוסט!G50</f>
        <v>37002</v>
      </c>
      <c r="H50" s="42">
        <v>34477</v>
      </c>
      <c r="I50" s="42">
        <v>38571</v>
      </c>
      <c r="J50" s="88">
        <f t="shared" si="2"/>
        <v>7.3237230617513083E-2</v>
      </c>
      <c r="K50" s="88">
        <f t="shared" si="3"/>
        <v>-4.067822975810842E-2</v>
      </c>
      <c r="L50" s="52"/>
      <c r="N50" s="49"/>
      <c r="O50" s="49"/>
    </row>
    <row r="51" spans="1:15" x14ac:dyDescent="0.2">
      <c r="A51" s="2" t="s">
        <v>39</v>
      </c>
      <c r="B51" s="42">
        <v>490</v>
      </c>
      <c r="C51" s="42">
        <v>750</v>
      </c>
      <c r="D51" s="42">
        <v>1057</v>
      </c>
      <c r="E51" s="88">
        <f t="shared" si="0"/>
        <v>-0.34666666666666668</v>
      </c>
      <c r="F51" s="88">
        <f t="shared" si="1"/>
        <v>-0.53642384105960272</v>
      </c>
      <c r="G51" s="42">
        <f>B51+אוגוסט!G51</f>
        <v>6191</v>
      </c>
      <c r="H51" s="42">
        <v>6766</v>
      </c>
      <c r="I51" s="42">
        <v>7149</v>
      </c>
      <c r="J51" s="88">
        <f t="shared" si="2"/>
        <v>-8.498374224061489E-2</v>
      </c>
      <c r="K51" s="88">
        <f t="shared" si="3"/>
        <v>-0.13400475590991745</v>
      </c>
      <c r="L51" s="52"/>
      <c r="N51" s="49"/>
      <c r="O51" s="49"/>
    </row>
    <row r="52" spans="1:15" x14ac:dyDescent="0.2">
      <c r="A52" s="2"/>
      <c r="B52" s="42"/>
      <c r="C52" s="42"/>
      <c r="D52" s="42"/>
      <c r="E52" s="88"/>
      <c r="F52" s="88"/>
      <c r="G52" s="42">
        <f>B52+אוגוסט!G52</f>
        <v>0</v>
      </c>
      <c r="H52" s="42"/>
      <c r="I52" s="42"/>
      <c r="J52" s="88"/>
      <c r="K52" s="88"/>
      <c r="L52" s="52"/>
      <c r="N52" s="49"/>
      <c r="O52" s="49"/>
    </row>
    <row r="53" spans="1:15" x14ac:dyDescent="0.2">
      <c r="A53" s="2" t="s">
        <v>40</v>
      </c>
      <c r="B53" s="42">
        <f>SUM(B54:B60)</f>
        <v>42666</v>
      </c>
      <c r="C53" s="42">
        <v>50077</v>
      </c>
      <c r="D53" s="42">
        <v>58499</v>
      </c>
      <c r="E53" s="88">
        <f>B53/C53-1</f>
        <v>-0.14799209217804576</v>
      </c>
      <c r="F53" s="88">
        <f>B53/D53-1</f>
        <v>-0.27065419921708067</v>
      </c>
      <c r="G53" s="42">
        <f>B53+אוגוסט!G53</f>
        <v>423497</v>
      </c>
      <c r="H53" s="42">
        <v>382379</v>
      </c>
      <c r="I53" s="42">
        <v>385976</v>
      </c>
      <c r="J53" s="88">
        <f t="shared" si="2"/>
        <v>0.10753205589219084</v>
      </c>
      <c r="K53" s="88">
        <f t="shared" si="3"/>
        <v>9.721070740149651E-2</v>
      </c>
      <c r="L53" s="52"/>
      <c r="N53" s="49"/>
      <c r="O53" s="49"/>
    </row>
    <row r="54" spans="1:15" x14ac:dyDescent="0.2">
      <c r="A54" s="2" t="s">
        <v>41</v>
      </c>
      <c r="B54" s="42">
        <v>27379</v>
      </c>
      <c r="C54" s="42">
        <v>30567</v>
      </c>
      <c r="D54" s="42">
        <v>36897</v>
      </c>
      <c r="E54" s="88">
        <f t="shared" si="0"/>
        <v>-0.10429548205581185</v>
      </c>
      <c r="F54" s="88">
        <f t="shared" si="1"/>
        <v>-0.25796135187142588</v>
      </c>
      <c r="G54" s="42">
        <f>B54+אוגוסט!G54</f>
        <v>315382</v>
      </c>
      <c r="H54" s="42">
        <v>279621</v>
      </c>
      <c r="I54" s="42">
        <v>275973</v>
      </c>
      <c r="J54" s="88">
        <f t="shared" si="2"/>
        <v>0.12789096670135658</v>
      </c>
      <c r="K54" s="88">
        <f t="shared" si="3"/>
        <v>0.1428002014689842</v>
      </c>
      <c r="L54" s="52"/>
      <c r="N54" s="49"/>
      <c r="O54" s="49"/>
    </row>
    <row r="55" spans="1:15" x14ac:dyDescent="0.2">
      <c r="A55" s="2" t="s">
        <v>42</v>
      </c>
      <c r="B55" s="42">
        <v>12288</v>
      </c>
      <c r="C55" s="42">
        <v>15565</v>
      </c>
      <c r="D55" s="42">
        <v>17220</v>
      </c>
      <c r="E55" s="88">
        <f t="shared" si="0"/>
        <v>-0.21053646000642467</v>
      </c>
      <c r="F55" s="88">
        <f t="shared" si="1"/>
        <v>-0.28641114982578397</v>
      </c>
      <c r="G55" s="42">
        <f>B55+אוגוסט!G55</f>
        <v>83329</v>
      </c>
      <c r="H55" s="42">
        <v>78335</v>
      </c>
      <c r="I55" s="42">
        <v>82318</v>
      </c>
      <c r="J55" s="88">
        <f t="shared" si="2"/>
        <v>6.3751835067338947E-2</v>
      </c>
      <c r="K55" s="88">
        <f t="shared" si="3"/>
        <v>1.2281639495614671E-2</v>
      </c>
      <c r="L55" s="52"/>
      <c r="N55" s="49"/>
      <c r="O55" s="49"/>
    </row>
    <row r="56" spans="1:15" x14ac:dyDescent="0.2">
      <c r="A56" s="2" t="s">
        <v>43</v>
      </c>
      <c r="B56" s="42">
        <v>1712</v>
      </c>
      <c r="C56" s="42">
        <v>2303</v>
      </c>
      <c r="D56" s="42">
        <v>2092</v>
      </c>
      <c r="E56" s="88">
        <f t="shared" si="0"/>
        <v>-0.2566217976552323</v>
      </c>
      <c r="F56" s="88">
        <f t="shared" si="1"/>
        <v>-0.1816443594646272</v>
      </c>
      <c r="G56" s="42">
        <f>B56+אוגוסט!G56</f>
        <v>12456</v>
      </c>
      <c r="H56" s="42">
        <v>10954</v>
      </c>
      <c r="I56" s="42">
        <v>10309</v>
      </c>
      <c r="J56" s="88">
        <f t="shared" si="2"/>
        <v>0.13711886069015877</v>
      </c>
      <c r="K56" s="88">
        <f t="shared" si="3"/>
        <v>0.20826462314482486</v>
      </c>
      <c r="L56" s="52"/>
      <c r="N56" s="49"/>
      <c r="O56" s="49"/>
    </row>
    <row r="57" spans="1:15" x14ac:dyDescent="0.2">
      <c r="A57" s="2" t="s">
        <v>44</v>
      </c>
      <c r="B57" s="42">
        <v>326</v>
      </c>
      <c r="C57" s="42">
        <v>360</v>
      </c>
      <c r="D57" s="42">
        <v>412</v>
      </c>
      <c r="E57" s="88">
        <f t="shared" si="0"/>
        <v>-9.4444444444444442E-2</v>
      </c>
      <c r="F57" s="88">
        <f t="shared" si="1"/>
        <v>-0.20873786407766992</v>
      </c>
      <c r="G57" s="42">
        <f>B57+אוגוסט!G57</f>
        <v>2623</v>
      </c>
      <c r="H57" s="42">
        <v>2576</v>
      </c>
      <c r="I57" s="42">
        <v>3045</v>
      </c>
      <c r="J57" s="88">
        <f t="shared" si="2"/>
        <v>1.8245341614906874E-2</v>
      </c>
      <c r="K57" s="88">
        <f t="shared" si="3"/>
        <v>-0.13858784893267651</v>
      </c>
      <c r="L57" s="52"/>
      <c r="N57" s="49"/>
      <c r="O57" s="49"/>
    </row>
    <row r="58" spans="1:15" x14ac:dyDescent="0.2">
      <c r="A58" s="2" t="s">
        <v>46</v>
      </c>
      <c r="B58" s="42">
        <v>338</v>
      </c>
      <c r="C58" s="42">
        <v>338</v>
      </c>
      <c r="D58" s="42">
        <v>336</v>
      </c>
      <c r="E58" s="88">
        <f t="shared" si="0"/>
        <v>0</v>
      </c>
      <c r="F58" s="88">
        <f t="shared" si="1"/>
        <v>5.9523809523809312E-3</v>
      </c>
      <c r="G58" s="42">
        <f>B58+אוגוסט!G58</f>
        <v>2503</v>
      </c>
      <c r="H58" s="42">
        <v>2541</v>
      </c>
      <c r="I58" s="42">
        <v>2974</v>
      </c>
      <c r="J58" s="88">
        <f t="shared" si="2"/>
        <v>-1.4954742227469509E-2</v>
      </c>
      <c r="K58" s="88">
        <f t="shared" si="3"/>
        <v>-0.15837256220578344</v>
      </c>
      <c r="L58" s="52"/>
      <c r="N58" s="49"/>
      <c r="O58" s="49"/>
    </row>
    <row r="59" spans="1:15" x14ac:dyDescent="0.2">
      <c r="A59" s="2" t="s">
        <v>114</v>
      </c>
      <c r="B59" s="42">
        <v>560</v>
      </c>
      <c r="C59" s="42">
        <v>844</v>
      </c>
      <c r="D59" s="42">
        <v>1254</v>
      </c>
      <c r="E59" s="88">
        <f t="shared" si="0"/>
        <v>-0.3364928909952607</v>
      </c>
      <c r="F59" s="88">
        <f t="shared" si="1"/>
        <v>-0.5534290271132376</v>
      </c>
      <c r="G59" s="42">
        <f>B59+אוגוסט!G59</f>
        <v>6170</v>
      </c>
      <c r="H59" s="42">
        <v>7110</v>
      </c>
      <c r="I59" s="42">
        <v>8972</v>
      </c>
      <c r="J59" s="88">
        <f t="shared" si="2"/>
        <v>-0.13220815752461323</v>
      </c>
      <c r="K59" s="88">
        <f t="shared" si="3"/>
        <v>-0.31230494872938031</v>
      </c>
      <c r="L59" s="52"/>
      <c r="N59" s="49"/>
      <c r="O59" s="49"/>
    </row>
    <row r="60" spans="1:15" x14ac:dyDescent="0.2">
      <c r="A60" s="2" t="s">
        <v>49</v>
      </c>
      <c r="B60" s="42">
        <v>63</v>
      </c>
      <c r="C60" s="42">
        <v>100</v>
      </c>
      <c r="D60" s="42">
        <v>288</v>
      </c>
      <c r="E60" s="88">
        <f t="shared" si="0"/>
        <v>-0.37</v>
      </c>
      <c r="F60" s="88">
        <f t="shared" si="1"/>
        <v>-0.78125</v>
      </c>
      <c r="G60" s="42">
        <f>B60+אוגוסט!G60</f>
        <v>1034</v>
      </c>
      <c r="H60" s="42">
        <v>1242</v>
      </c>
      <c r="I60" s="42">
        <f>D60+אוגוסט!I60</f>
        <v>2385</v>
      </c>
      <c r="J60" s="88">
        <f t="shared" si="2"/>
        <v>-0.16747181964573266</v>
      </c>
      <c r="K60" s="88">
        <f t="shared" si="3"/>
        <v>-0.56645702306079659</v>
      </c>
      <c r="L60" s="52"/>
      <c r="N60" s="49"/>
      <c r="O60" s="49"/>
    </row>
    <row r="61" spans="1:15" x14ac:dyDescent="0.2">
      <c r="B61" s="42"/>
      <c r="C61" s="42"/>
      <c r="D61" s="42"/>
      <c r="E61" s="88"/>
      <c r="F61" s="88"/>
      <c r="G61" s="42"/>
      <c r="H61" s="42"/>
      <c r="I61" s="42"/>
      <c r="J61" s="88"/>
      <c r="K61" s="88"/>
      <c r="L61" s="52"/>
      <c r="N61" s="49"/>
      <c r="O61" s="49"/>
    </row>
    <row r="62" spans="1:15" x14ac:dyDescent="0.2">
      <c r="A62" s="2" t="s">
        <v>47</v>
      </c>
      <c r="B62" s="42">
        <v>609</v>
      </c>
      <c r="C62" s="42">
        <v>270</v>
      </c>
      <c r="D62" s="42">
        <v>317</v>
      </c>
      <c r="E62" s="88">
        <f t="shared" si="0"/>
        <v>1.2555555555555555</v>
      </c>
      <c r="F62" s="88">
        <f t="shared" si="1"/>
        <v>0.92113564668769721</v>
      </c>
      <c r="G62" s="42">
        <f>B62+אוגוסט!G62</f>
        <v>6474</v>
      </c>
      <c r="H62" s="42">
        <v>3136</v>
      </c>
      <c r="I62" s="42">
        <v>3568</v>
      </c>
      <c r="J62" s="88">
        <f t="shared" si="2"/>
        <v>1.0644132653061225</v>
      </c>
      <c r="K62" s="88">
        <f t="shared" si="3"/>
        <v>0.81446188340807169</v>
      </c>
      <c r="L62" s="52"/>
      <c r="N62" s="49"/>
      <c r="O62" s="49"/>
    </row>
    <row r="63" spans="1:15" x14ac:dyDescent="0.2">
      <c r="A63" s="2" t="s">
        <v>48</v>
      </c>
      <c r="B63" s="42">
        <v>128</v>
      </c>
      <c r="C63" s="42">
        <v>166</v>
      </c>
      <c r="D63" s="42">
        <v>165</v>
      </c>
      <c r="E63" s="88">
        <f t="shared" si="0"/>
        <v>-0.22891566265060237</v>
      </c>
      <c r="F63" s="88">
        <f t="shared" si="1"/>
        <v>-0.22424242424242424</v>
      </c>
      <c r="G63" s="42">
        <f>B63+אוגוסט!G63</f>
        <v>2624</v>
      </c>
      <c r="H63" s="42">
        <v>1578</v>
      </c>
      <c r="I63" s="42">
        <v>1998</v>
      </c>
      <c r="J63" s="88">
        <f t="shared" si="2"/>
        <v>0.6628643852978453</v>
      </c>
      <c r="K63" s="88">
        <f t="shared" si="3"/>
        <v>0.31331331331331325</v>
      </c>
      <c r="L63" s="52"/>
      <c r="N63" s="49"/>
      <c r="O63" s="49"/>
    </row>
    <row r="64" spans="1:15" x14ac:dyDescent="0.2">
      <c r="A64" s="2" t="s">
        <v>45</v>
      </c>
      <c r="B64" s="42">
        <v>439</v>
      </c>
      <c r="C64" s="42">
        <v>282</v>
      </c>
      <c r="D64" s="42">
        <v>605</v>
      </c>
      <c r="E64" s="88">
        <f t="shared" si="0"/>
        <v>0.55673758865248235</v>
      </c>
      <c r="F64" s="88">
        <f t="shared" si="1"/>
        <v>-0.27438016528925624</v>
      </c>
      <c r="G64" s="42">
        <f>B64+אוגוסט!G64</f>
        <v>7586</v>
      </c>
      <c r="H64" s="42">
        <v>3285</v>
      </c>
      <c r="I64" s="42">
        <v>3863</v>
      </c>
      <c r="J64" s="88">
        <f t="shared" si="2"/>
        <v>1.3092846270928464</v>
      </c>
      <c r="K64" s="88">
        <f t="shared" si="3"/>
        <v>0.96375873673310908</v>
      </c>
      <c r="L64" s="52"/>
      <c r="N64" s="49"/>
      <c r="O64" s="49"/>
    </row>
    <row r="65" spans="1:15" x14ac:dyDescent="0.2">
      <c r="A65" s="2" t="s">
        <v>50</v>
      </c>
      <c r="B65" s="42">
        <v>412</v>
      </c>
      <c r="C65" s="42">
        <v>392</v>
      </c>
      <c r="D65" s="42">
        <v>449</v>
      </c>
      <c r="E65" s="88">
        <f t="shared" si="0"/>
        <v>5.1020408163265252E-2</v>
      </c>
      <c r="F65" s="88">
        <f t="shared" si="1"/>
        <v>-8.2405345211581271E-2</v>
      </c>
      <c r="G65" s="42">
        <f>B65+אוגוסט!G65</f>
        <v>3673</v>
      </c>
      <c r="H65" s="42">
        <v>3237</v>
      </c>
      <c r="I65" s="42">
        <v>3902</v>
      </c>
      <c r="J65" s="88">
        <f t="shared" si="2"/>
        <v>0.1346926166203275</v>
      </c>
      <c r="K65" s="88">
        <f t="shared" si="3"/>
        <v>-5.8687852383393135E-2</v>
      </c>
      <c r="L65" s="52"/>
      <c r="N65" s="49"/>
      <c r="O65" s="49"/>
    </row>
    <row r="66" spans="1:15" x14ac:dyDescent="0.2">
      <c r="B66" s="42"/>
      <c r="C66" s="42"/>
      <c r="D66" s="42"/>
      <c r="E66" s="88"/>
      <c r="F66" s="88"/>
      <c r="G66" s="42"/>
      <c r="H66" s="42"/>
      <c r="I66" s="42"/>
      <c r="J66" s="88"/>
      <c r="K66" s="88"/>
      <c r="L66" s="52"/>
      <c r="N66" s="49"/>
      <c r="O66" s="49"/>
    </row>
    <row r="67" spans="1:15" x14ac:dyDescent="0.2">
      <c r="A67" s="2" t="s">
        <v>51</v>
      </c>
      <c r="B67" s="42">
        <v>2826</v>
      </c>
      <c r="C67" s="42">
        <v>5923</v>
      </c>
      <c r="D67" s="42">
        <v>6167</v>
      </c>
      <c r="E67" s="88">
        <f t="shared" si="0"/>
        <v>-0.52287692047948675</v>
      </c>
      <c r="F67" s="88">
        <f t="shared" si="1"/>
        <v>-0.54175449975676992</v>
      </c>
      <c r="G67" s="42">
        <f>B67+אוגוסט!G67</f>
        <v>51324</v>
      </c>
      <c r="H67" s="42">
        <v>49597</v>
      </c>
      <c r="I67" s="42">
        <v>45985</v>
      </c>
      <c r="J67" s="88">
        <f t="shared" si="2"/>
        <v>3.4820654475069102E-2</v>
      </c>
      <c r="K67" s="88">
        <f t="shared" si="3"/>
        <v>0.1161030770903555</v>
      </c>
      <c r="L67" s="52"/>
      <c r="N67" s="49"/>
      <c r="O67" s="49"/>
    </row>
    <row r="68" spans="1:15" x14ac:dyDescent="0.2">
      <c r="A68" s="2" t="s">
        <v>52</v>
      </c>
      <c r="B68" s="42">
        <v>837</v>
      </c>
      <c r="C68" s="42">
        <v>799</v>
      </c>
      <c r="D68" s="42">
        <v>712</v>
      </c>
      <c r="E68" s="88">
        <f t="shared" si="0"/>
        <v>4.7559449311639579E-2</v>
      </c>
      <c r="F68" s="88">
        <f t="shared" si="1"/>
        <v>0.175561797752809</v>
      </c>
      <c r="G68" s="42">
        <f>B68+אוגוסט!G68</f>
        <v>12307</v>
      </c>
      <c r="H68" s="42">
        <v>9605</v>
      </c>
      <c r="I68" s="42">
        <v>6399</v>
      </c>
      <c r="J68" s="88">
        <f t="shared" si="2"/>
        <v>0.28131181676210315</v>
      </c>
      <c r="K68" s="88">
        <f t="shared" si="3"/>
        <v>0.92326926082200345</v>
      </c>
      <c r="L68" s="52"/>
      <c r="N68" s="49"/>
      <c r="O68" s="49"/>
    </row>
    <row r="69" spans="1:15" x14ac:dyDescent="0.2">
      <c r="A69" s="2" t="s">
        <v>105</v>
      </c>
      <c r="B69" s="42">
        <v>66</v>
      </c>
      <c r="C69" s="42">
        <v>153</v>
      </c>
      <c r="D69" s="42">
        <v>128</v>
      </c>
      <c r="E69" s="88">
        <f t="shared" si="0"/>
        <v>-0.56862745098039214</v>
      </c>
      <c r="F69" s="88">
        <f t="shared" si="1"/>
        <v>-0.484375</v>
      </c>
      <c r="G69" s="42">
        <f>B69+אוגוסט!G69</f>
        <v>1729</v>
      </c>
      <c r="H69" s="42">
        <v>1438</v>
      </c>
      <c r="I69" s="42">
        <v>1743</v>
      </c>
      <c r="J69" s="88">
        <f t="shared" si="2"/>
        <v>0.20236439499304582</v>
      </c>
      <c r="K69" s="88">
        <f t="shared" si="3"/>
        <v>-8.0321285140562138E-3</v>
      </c>
      <c r="L69" s="52"/>
      <c r="N69" s="49"/>
      <c r="O69" s="49"/>
    </row>
    <row r="70" spans="1:15" x14ac:dyDescent="0.2">
      <c r="A70" s="2" t="s">
        <v>53</v>
      </c>
      <c r="B70" s="42">
        <v>300</v>
      </c>
      <c r="C70" s="42">
        <v>292</v>
      </c>
      <c r="D70" s="42">
        <v>245</v>
      </c>
      <c r="E70" s="88">
        <f t="shared" ref="E70:E96" si="4">B70/C70-1</f>
        <v>2.7397260273972712E-2</v>
      </c>
      <c r="F70" s="88">
        <f t="shared" ref="F70:F96" si="5">B70/D70-1</f>
        <v>0.22448979591836737</v>
      </c>
      <c r="G70" s="42">
        <f>B70+אוגוסט!G70</f>
        <v>3469</v>
      </c>
      <c r="H70" s="42">
        <v>2998</v>
      </c>
      <c r="I70" s="42">
        <v>3771</v>
      </c>
      <c r="J70" s="88">
        <f t="shared" ref="J70:J96" si="6">G70/H70-1</f>
        <v>0.1571047364909941</v>
      </c>
      <c r="K70" s="88">
        <f t="shared" ref="K70:K96" si="7">G70/I70-1</f>
        <v>-8.0084858127817515E-2</v>
      </c>
      <c r="L70" s="52"/>
      <c r="N70" s="49"/>
      <c r="O70" s="49"/>
    </row>
    <row r="71" spans="1:15" x14ac:dyDescent="0.2">
      <c r="A71" s="2" t="s">
        <v>108</v>
      </c>
      <c r="B71" s="42">
        <v>329</v>
      </c>
      <c r="C71" s="42">
        <v>237</v>
      </c>
      <c r="D71" s="42">
        <v>377</v>
      </c>
      <c r="E71" s="88">
        <f t="shared" si="4"/>
        <v>0.38818565400843874</v>
      </c>
      <c r="F71" s="88">
        <f t="shared" si="5"/>
        <v>-0.12732095490716178</v>
      </c>
      <c r="G71" s="42">
        <f>B71+אוגוסט!G71</f>
        <v>3746</v>
      </c>
      <c r="H71" s="42">
        <v>2906</v>
      </c>
      <c r="I71" s="42">
        <v>3021</v>
      </c>
      <c r="J71" s="88">
        <f t="shared" si="6"/>
        <v>0.28905712319339294</v>
      </c>
      <c r="K71" s="88">
        <f t="shared" si="7"/>
        <v>0.23998675935120817</v>
      </c>
      <c r="L71" s="52"/>
      <c r="N71" s="49"/>
      <c r="O71" s="49"/>
    </row>
    <row r="72" spans="1:15" x14ac:dyDescent="0.2">
      <c r="A72" s="2" t="s">
        <v>54</v>
      </c>
      <c r="B72" s="42">
        <v>2839</v>
      </c>
      <c r="C72" s="42">
        <v>2744</v>
      </c>
      <c r="D72" s="42">
        <v>3274</v>
      </c>
      <c r="E72" s="88">
        <f t="shared" si="4"/>
        <v>3.4620991253644373E-2</v>
      </c>
      <c r="F72" s="88">
        <f t="shared" si="5"/>
        <v>-0.13286499694563225</v>
      </c>
      <c r="G72" s="42">
        <f>B72+אוגוסט!G72</f>
        <v>33348</v>
      </c>
      <c r="H72" s="42">
        <v>24473</v>
      </c>
      <c r="I72" s="42">
        <v>30212</v>
      </c>
      <c r="J72" s="88">
        <f t="shared" si="6"/>
        <v>0.36264454705185312</v>
      </c>
      <c r="K72" s="88">
        <f t="shared" si="7"/>
        <v>0.10379981464318822</v>
      </c>
      <c r="L72" s="52"/>
      <c r="N72" s="49"/>
      <c r="O72" s="49"/>
    </row>
    <row r="73" spans="1:15" x14ac:dyDescent="0.2">
      <c r="A73" s="2" t="s">
        <v>55</v>
      </c>
      <c r="B73" s="42">
        <v>546</v>
      </c>
      <c r="C73" s="42">
        <v>392</v>
      </c>
      <c r="D73" s="42">
        <v>472</v>
      </c>
      <c r="E73" s="88">
        <f t="shared" si="4"/>
        <v>0.39285714285714279</v>
      </c>
      <c r="F73" s="88">
        <f t="shared" si="5"/>
        <v>0.15677966101694918</v>
      </c>
      <c r="G73" s="42">
        <f>B73+אוגוסט!G73</f>
        <v>6056</v>
      </c>
      <c r="H73" s="42">
        <v>4222</v>
      </c>
      <c r="I73" s="42">
        <v>5159</v>
      </c>
      <c r="J73" s="88">
        <f t="shared" si="6"/>
        <v>0.43439128375177649</v>
      </c>
      <c r="K73" s="88">
        <f t="shared" si="7"/>
        <v>0.17387090521418869</v>
      </c>
      <c r="L73" s="52"/>
      <c r="N73" s="49"/>
      <c r="O73" s="49"/>
    </row>
    <row r="74" spans="1:15" x14ac:dyDescent="0.2">
      <c r="A74" s="2" t="s">
        <v>56</v>
      </c>
      <c r="B74" s="42">
        <v>891</v>
      </c>
      <c r="C74" s="42">
        <v>804</v>
      </c>
      <c r="D74" s="42">
        <v>964</v>
      </c>
      <c r="E74" s="88">
        <f t="shared" si="4"/>
        <v>0.10820895522388052</v>
      </c>
      <c r="F74" s="88">
        <f t="shared" si="5"/>
        <v>-7.5726141078838127E-2</v>
      </c>
      <c r="G74" s="42">
        <f>B74+אוגוסט!G74</f>
        <v>12971</v>
      </c>
      <c r="H74" s="42">
        <v>9661</v>
      </c>
      <c r="I74" s="42">
        <v>9536</v>
      </c>
      <c r="J74" s="88">
        <f t="shared" si="6"/>
        <v>0.34261463616602827</v>
      </c>
      <c r="K74" s="88">
        <f t="shared" si="7"/>
        <v>0.36021392617449655</v>
      </c>
      <c r="L74" s="52"/>
      <c r="N74" s="49"/>
      <c r="O74" s="49"/>
    </row>
    <row r="75" spans="1:15" x14ac:dyDescent="0.2">
      <c r="A75" s="2" t="s">
        <v>57</v>
      </c>
      <c r="B75" s="42">
        <v>602</v>
      </c>
      <c r="C75" s="42">
        <v>482</v>
      </c>
      <c r="D75" s="42">
        <v>734</v>
      </c>
      <c r="E75" s="88">
        <f t="shared" si="4"/>
        <v>0.24896265560165975</v>
      </c>
      <c r="F75" s="88">
        <f t="shared" si="5"/>
        <v>-0.17983651226158037</v>
      </c>
      <c r="G75" s="42">
        <f>B75+אוגוסט!G75</f>
        <v>8334</v>
      </c>
      <c r="H75" s="42">
        <v>6099</v>
      </c>
      <c r="I75" s="42">
        <v>7648</v>
      </c>
      <c r="J75" s="88">
        <f t="shared" si="6"/>
        <v>0.36645351696999517</v>
      </c>
      <c r="K75" s="88">
        <f t="shared" si="7"/>
        <v>8.9696652719665204E-2</v>
      </c>
      <c r="L75" s="52"/>
      <c r="N75" s="49"/>
      <c r="O75" s="49"/>
    </row>
    <row r="76" spans="1:15" x14ac:dyDescent="0.2">
      <c r="A76" s="2" t="s">
        <v>58</v>
      </c>
      <c r="B76" s="42">
        <v>1096</v>
      </c>
      <c r="C76" s="42">
        <v>912</v>
      </c>
      <c r="D76" s="42">
        <v>2104</v>
      </c>
      <c r="E76" s="88">
        <f t="shared" si="4"/>
        <v>0.20175438596491224</v>
      </c>
      <c r="F76" s="88">
        <f t="shared" si="5"/>
        <v>-0.47908745247148288</v>
      </c>
      <c r="G76" s="42">
        <f>B76+אוגוסט!G76</f>
        <v>13659</v>
      </c>
      <c r="H76" s="42">
        <v>13707</v>
      </c>
      <c r="I76" s="42">
        <v>16539</v>
      </c>
      <c r="J76" s="88">
        <f t="shared" si="6"/>
        <v>-3.5018603633180101E-3</v>
      </c>
      <c r="K76" s="88">
        <f t="shared" si="7"/>
        <v>-0.17413386540903319</v>
      </c>
      <c r="L76" s="52"/>
      <c r="N76" s="49"/>
      <c r="O76" s="49"/>
    </row>
    <row r="77" spans="1:15" x14ac:dyDescent="0.2">
      <c r="A77" s="2" t="s">
        <v>59</v>
      </c>
      <c r="B77" s="42">
        <f>160+78</f>
        <v>238</v>
      </c>
      <c r="C77" s="42">
        <v>338</v>
      </c>
      <c r="D77" s="42">
        <v>496</v>
      </c>
      <c r="E77" s="88">
        <f t="shared" si="4"/>
        <v>-0.29585798816568043</v>
      </c>
      <c r="F77" s="88">
        <f t="shared" si="5"/>
        <v>-0.52016129032258063</v>
      </c>
      <c r="G77" s="42">
        <f>B77+אוגוסט!G77</f>
        <v>3692</v>
      </c>
      <c r="H77" s="42">
        <v>3537</v>
      </c>
      <c r="I77" s="42">
        <v>4152</v>
      </c>
      <c r="J77" s="88">
        <f t="shared" si="6"/>
        <v>4.3822448402601077E-2</v>
      </c>
      <c r="K77" s="88">
        <f t="shared" si="7"/>
        <v>-0.11078998073217727</v>
      </c>
      <c r="L77" s="52"/>
      <c r="N77" s="49"/>
      <c r="O77" s="49"/>
    </row>
    <row r="78" spans="1:15" x14ac:dyDescent="0.2">
      <c r="A78" s="2"/>
      <c r="B78" s="42"/>
      <c r="C78" s="42"/>
      <c r="D78" s="42"/>
      <c r="E78" s="88"/>
      <c r="F78" s="88"/>
      <c r="G78" s="42"/>
      <c r="H78" s="42"/>
      <c r="I78" s="42"/>
      <c r="J78" s="88"/>
      <c r="K78" s="88"/>
      <c r="L78" s="52"/>
      <c r="N78" s="49"/>
      <c r="O78" s="49"/>
    </row>
    <row r="79" spans="1:15" x14ac:dyDescent="0.2">
      <c r="A79" s="3" t="s">
        <v>60</v>
      </c>
      <c r="B79" s="42">
        <f>SUM(B80:B83)</f>
        <v>48856</v>
      </c>
      <c r="C79" s="42">
        <v>53926</v>
      </c>
      <c r="D79" s="42">
        <v>58399</v>
      </c>
      <c r="E79" s="88">
        <f t="shared" si="4"/>
        <v>-9.4017727997626421E-2</v>
      </c>
      <c r="F79" s="88">
        <f t="shared" si="5"/>
        <v>-0.16341033236870495</v>
      </c>
      <c r="G79" s="42">
        <f>B79+אוגוסט!G79</f>
        <v>602891</v>
      </c>
      <c r="H79" s="42">
        <v>591872</v>
      </c>
      <c r="I79" s="42">
        <v>603010</v>
      </c>
      <c r="J79" s="88">
        <f t="shared" si="6"/>
        <v>1.8617201016436047E-2</v>
      </c>
      <c r="K79" s="88">
        <f t="shared" si="7"/>
        <v>-1.9734332763965412E-4</v>
      </c>
      <c r="L79" s="52"/>
      <c r="N79" s="49"/>
      <c r="O79" s="49"/>
    </row>
    <row r="80" spans="1:15" x14ac:dyDescent="0.2">
      <c r="A80" s="3" t="s">
        <v>61</v>
      </c>
      <c r="B80" s="42">
        <v>34764</v>
      </c>
      <c r="C80" s="42">
        <v>37608</v>
      </c>
      <c r="D80" s="42">
        <v>39507</v>
      </c>
      <c r="E80" s="88">
        <f t="shared" si="4"/>
        <v>-7.5622208040842409E-2</v>
      </c>
      <c r="F80" s="88">
        <f t="shared" si="5"/>
        <v>-0.12005467385526614</v>
      </c>
      <c r="G80" s="42">
        <f>B80+אוגוסט!G80</f>
        <v>460460</v>
      </c>
      <c r="H80" s="42">
        <v>444743</v>
      </c>
      <c r="I80" s="42">
        <v>450320</v>
      </c>
      <c r="J80" s="88">
        <f t="shared" si="6"/>
        <v>3.5339510683698228E-2</v>
      </c>
      <c r="K80" s="88">
        <f t="shared" si="7"/>
        <v>2.2517321016166214E-2</v>
      </c>
      <c r="L80" s="52"/>
      <c r="N80" s="49"/>
      <c r="O80" s="49"/>
    </row>
    <row r="81" spans="1:15" x14ac:dyDescent="0.2">
      <c r="A81" s="3" t="s">
        <v>62</v>
      </c>
      <c r="B81" s="42">
        <v>3535</v>
      </c>
      <c r="C81" s="42">
        <v>3887</v>
      </c>
      <c r="D81" s="42">
        <v>4295</v>
      </c>
      <c r="E81" s="88">
        <f t="shared" si="4"/>
        <v>-9.0558271160277815E-2</v>
      </c>
      <c r="F81" s="88">
        <f t="shared" si="5"/>
        <v>-0.17694994179278234</v>
      </c>
      <c r="G81" s="42">
        <f>B81+אוגוסט!G81</f>
        <v>46972</v>
      </c>
      <c r="H81" s="42">
        <v>47367</v>
      </c>
      <c r="I81" s="42">
        <v>49037</v>
      </c>
      <c r="J81" s="88">
        <f t="shared" si="6"/>
        <v>-8.3391390630608297E-3</v>
      </c>
      <c r="K81" s="88">
        <f t="shared" si="7"/>
        <v>-4.2111058996268103E-2</v>
      </c>
      <c r="L81" s="52"/>
      <c r="N81" s="49"/>
      <c r="O81" s="49"/>
    </row>
    <row r="82" spans="1:15" x14ac:dyDescent="0.2">
      <c r="A82" s="2" t="s">
        <v>63</v>
      </c>
      <c r="B82" s="42">
        <v>1794</v>
      </c>
      <c r="C82" s="42">
        <v>1760</v>
      </c>
      <c r="D82" s="42">
        <v>1914</v>
      </c>
      <c r="E82" s="88">
        <f t="shared" si="4"/>
        <v>1.931818181818179E-2</v>
      </c>
      <c r="F82" s="88">
        <f t="shared" si="5"/>
        <v>-6.2695924764890276E-2</v>
      </c>
      <c r="G82" s="42">
        <f>B82+אוגוסט!G82</f>
        <v>15680</v>
      </c>
      <c r="H82" s="42">
        <v>15002</v>
      </c>
      <c r="I82" s="42">
        <v>15187</v>
      </c>
      <c r="J82" s="88">
        <f t="shared" si="6"/>
        <v>4.5193974136781723E-2</v>
      </c>
      <c r="K82" s="88">
        <f t="shared" si="7"/>
        <v>3.2461974056759102E-2</v>
      </c>
      <c r="L82" s="52"/>
      <c r="N82" s="49"/>
      <c r="O82" s="49"/>
    </row>
    <row r="83" spans="1:15" x14ac:dyDescent="0.2">
      <c r="A83" s="3" t="s">
        <v>64</v>
      </c>
      <c r="B83" s="42">
        <v>8763</v>
      </c>
      <c r="C83" s="42">
        <v>10671</v>
      </c>
      <c r="D83" s="42">
        <v>12683</v>
      </c>
      <c r="E83" s="88">
        <f t="shared" si="4"/>
        <v>-0.17880236154062412</v>
      </c>
      <c r="F83" s="88">
        <f t="shared" si="5"/>
        <v>-0.30907513995111568</v>
      </c>
      <c r="G83" s="42">
        <f>B83+אוגוסט!G83</f>
        <v>79779</v>
      </c>
      <c r="H83" s="42">
        <v>84760</v>
      </c>
      <c r="I83" s="42">
        <v>88466</v>
      </c>
      <c r="J83" s="88">
        <f t="shared" si="6"/>
        <v>-5.8765927324209488E-2</v>
      </c>
      <c r="K83" s="88">
        <f t="shared" si="7"/>
        <v>-9.8195917075486583E-2</v>
      </c>
      <c r="L83" s="52"/>
      <c r="N83" s="49"/>
      <c r="O83" s="49"/>
    </row>
    <row r="84" spans="1:15" x14ac:dyDescent="0.2">
      <c r="A84" s="2" t="s">
        <v>65</v>
      </c>
      <c r="B84" s="42">
        <v>211</v>
      </c>
      <c r="C84" s="42">
        <v>272</v>
      </c>
      <c r="D84" s="42">
        <v>274</v>
      </c>
      <c r="E84" s="88">
        <f t="shared" si="4"/>
        <v>-0.22426470588235292</v>
      </c>
      <c r="F84" s="88">
        <f t="shared" si="5"/>
        <v>-0.22992700729927007</v>
      </c>
      <c r="G84" s="42">
        <f>B84+אוגוסט!G84</f>
        <v>2215</v>
      </c>
      <c r="H84" s="42">
        <v>2105</v>
      </c>
      <c r="I84" s="42">
        <v>2067</v>
      </c>
      <c r="J84" s="88">
        <f t="shared" si="6"/>
        <v>5.2256532066508266E-2</v>
      </c>
      <c r="K84" s="88">
        <f t="shared" si="7"/>
        <v>7.1601354620222546E-2</v>
      </c>
      <c r="L84" s="52"/>
      <c r="N84" s="49"/>
      <c r="O84" s="49"/>
    </row>
    <row r="85" spans="1:15" x14ac:dyDescent="0.2">
      <c r="A85" s="3" t="s">
        <v>66</v>
      </c>
      <c r="B85" s="42">
        <v>1144</v>
      </c>
      <c r="C85" s="42">
        <v>1887</v>
      </c>
      <c r="D85" s="42">
        <v>2092</v>
      </c>
      <c r="E85" s="88">
        <f t="shared" si="4"/>
        <v>-0.39374668786433498</v>
      </c>
      <c r="F85" s="88">
        <f t="shared" si="5"/>
        <v>-0.45315487571701718</v>
      </c>
      <c r="G85" s="42">
        <f>B85+אוגוסט!G85</f>
        <v>18318</v>
      </c>
      <c r="H85" s="42">
        <v>19153</v>
      </c>
      <c r="I85" s="42">
        <v>18505</v>
      </c>
      <c r="J85" s="88">
        <f t="shared" si="6"/>
        <v>-4.3596303451156504E-2</v>
      </c>
      <c r="K85" s="88">
        <f t="shared" si="7"/>
        <v>-1.010537692515534E-2</v>
      </c>
      <c r="L85" s="52"/>
      <c r="N85" s="49"/>
      <c r="O85" s="49"/>
    </row>
    <row r="86" spans="1:15" x14ac:dyDescent="0.2">
      <c r="A86" s="2" t="s">
        <v>67</v>
      </c>
      <c r="B86" s="42">
        <v>4781</v>
      </c>
      <c r="C86" s="42">
        <v>4397</v>
      </c>
      <c r="D86" s="42">
        <v>6496</v>
      </c>
      <c r="E86" s="88">
        <f t="shared" si="4"/>
        <v>8.7332272003638911E-2</v>
      </c>
      <c r="F86" s="88">
        <f t="shared" si="5"/>
        <v>-0.26400862068965514</v>
      </c>
      <c r="G86" s="42">
        <f>B86+אוגוסט!G86</f>
        <v>34784</v>
      </c>
      <c r="H86" s="42">
        <v>36547</v>
      </c>
      <c r="I86" s="42">
        <v>40382</v>
      </c>
      <c r="J86" s="88">
        <f t="shared" si="6"/>
        <v>-4.8239253563904017E-2</v>
      </c>
      <c r="K86" s="88">
        <f t="shared" si="7"/>
        <v>-0.13862612054875934</v>
      </c>
      <c r="L86" s="52"/>
      <c r="N86" s="49"/>
      <c r="O86" s="49"/>
    </row>
    <row r="87" spans="1:15" x14ac:dyDescent="0.2">
      <c r="A87" s="2" t="s">
        <v>68</v>
      </c>
      <c r="B87" s="42">
        <v>662</v>
      </c>
      <c r="C87" s="42">
        <v>428</v>
      </c>
      <c r="D87" s="42">
        <v>600</v>
      </c>
      <c r="E87" s="88">
        <f t="shared" si="4"/>
        <v>0.54672897196261672</v>
      </c>
      <c r="F87" s="88">
        <f t="shared" si="5"/>
        <v>0.10333333333333328</v>
      </c>
      <c r="G87" s="42">
        <f>B87+אוגוסט!G87</f>
        <v>4493</v>
      </c>
      <c r="H87" s="42">
        <v>4366</v>
      </c>
      <c r="I87" s="42">
        <v>4361</v>
      </c>
      <c r="J87" s="88">
        <f t="shared" si="6"/>
        <v>2.9088410444342738E-2</v>
      </c>
      <c r="K87" s="88">
        <f t="shared" si="7"/>
        <v>3.0268287090116974E-2</v>
      </c>
      <c r="L87" s="52"/>
      <c r="N87" s="49"/>
      <c r="O87" s="49"/>
    </row>
    <row r="88" spans="1:15" x14ac:dyDescent="0.2">
      <c r="A88" s="2" t="s">
        <v>69</v>
      </c>
      <c r="B88" s="42">
        <v>594</v>
      </c>
      <c r="C88" s="42">
        <v>1592</v>
      </c>
      <c r="D88" s="42">
        <v>1197</v>
      </c>
      <c r="E88" s="88">
        <f t="shared" si="4"/>
        <v>-0.62688442211055273</v>
      </c>
      <c r="F88" s="88">
        <f t="shared" si="5"/>
        <v>-0.50375939849624063</v>
      </c>
      <c r="G88" s="42">
        <f>B88+אוגוסט!G88</f>
        <v>6197</v>
      </c>
      <c r="H88" s="42">
        <v>7458</v>
      </c>
      <c r="I88" s="42">
        <v>7748</v>
      </c>
      <c r="J88" s="88">
        <f t="shared" si="6"/>
        <v>-0.1690801823545186</v>
      </c>
      <c r="K88" s="88">
        <f t="shared" si="7"/>
        <v>-0.20018069179143005</v>
      </c>
      <c r="L88" s="52"/>
      <c r="N88" s="49"/>
      <c r="O88" s="49"/>
    </row>
    <row r="89" spans="1:15" x14ac:dyDescent="0.2">
      <c r="A89" s="2" t="s">
        <v>70</v>
      </c>
      <c r="B89" s="42">
        <v>102</v>
      </c>
      <c r="C89" s="42">
        <v>394</v>
      </c>
      <c r="D89" s="42">
        <v>343</v>
      </c>
      <c r="E89" s="88">
        <f t="shared" si="4"/>
        <v>-0.74111675126903553</v>
      </c>
      <c r="F89" s="88">
        <f t="shared" si="5"/>
        <v>-0.70262390670553931</v>
      </c>
      <c r="G89" s="42">
        <f>B89+אוגוסט!G89</f>
        <v>1550</v>
      </c>
      <c r="H89" s="42">
        <v>2324</v>
      </c>
      <c r="I89" s="42">
        <v>2462</v>
      </c>
      <c r="J89" s="88">
        <f t="shared" si="6"/>
        <v>-0.33304647160068845</v>
      </c>
      <c r="K89" s="88">
        <f t="shared" si="7"/>
        <v>-0.37043054427294886</v>
      </c>
      <c r="L89" s="52"/>
      <c r="N89" s="49"/>
      <c r="O89" s="49"/>
    </row>
    <row r="90" spans="1:15" x14ac:dyDescent="0.2">
      <c r="A90" s="2"/>
      <c r="B90" s="42"/>
      <c r="C90" s="42"/>
      <c r="D90" s="42"/>
      <c r="E90" s="88"/>
      <c r="F90" s="88"/>
      <c r="G90" s="42"/>
      <c r="H90" s="42"/>
      <c r="I90" s="42"/>
      <c r="J90" s="88"/>
      <c r="K90" s="88"/>
      <c r="L90" s="52"/>
      <c r="N90" s="49"/>
      <c r="O90" s="49"/>
    </row>
    <row r="91" spans="1:15" x14ac:dyDescent="0.2">
      <c r="A91" s="2" t="s">
        <v>71</v>
      </c>
      <c r="B91" s="42">
        <f>SUM(B92:B94)</f>
        <v>3075</v>
      </c>
      <c r="C91" s="42">
        <v>3798</v>
      </c>
      <c r="D91" s="42">
        <v>3880</v>
      </c>
      <c r="E91" s="88">
        <f t="shared" si="4"/>
        <v>-0.19036334913112163</v>
      </c>
      <c r="F91" s="88">
        <f t="shared" si="5"/>
        <v>-0.20747422680412375</v>
      </c>
      <c r="G91" s="42">
        <f>B91+אוגוסט!G91</f>
        <v>26410</v>
      </c>
      <c r="H91" s="42">
        <v>27407</v>
      </c>
      <c r="I91" s="42">
        <v>25814</v>
      </c>
      <c r="J91" s="88">
        <f t="shared" si="6"/>
        <v>-3.6377567774656061E-2</v>
      </c>
      <c r="K91" s="88">
        <f t="shared" si="7"/>
        <v>2.3088246687843705E-2</v>
      </c>
      <c r="L91" s="52"/>
      <c r="N91" s="49"/>
      <c r="O91" s="49"/>
    </row>
    <row r="92" spans="1:15" x14ac:dyDescent="0.2">
      <c r="A92" s="2" t="s">
        <v>72</v>
      </c>
      <c r="B92" s="42">
        <v>2657</v>
      </c>
      <c r="C92" s="42">
        <v>3387</v>
      </c>
      <c r="D92" s="42">
        <v>3296</v>
      </c>
      <c r="E92" s="88">
        <f t="shared" si="4"/>
        <v>-0.21552996752288156</v>
      </c>
      <c r="F92" s="88">
        <f t="shared" si="5"/>
        <v>-0.19387135922330101</v>
      </c>
      <c r="G92" s="42">
        <f>B92+אוגוסט!G92</f>
        <v>22988</v>
      </c>
      <c r="H92" s="42">
        <v>24166</v>
      </c>
      <c r="I92" s="42">
        <v>22540</v>
      </c>
      <c r="J92" s="88">
        <f t="shared" si="6"/>
        <v>-4.8746172308201552E-2</v>
      </c>
      <c r="K92" s="88">
        <f t="shared" si="7"/>
        <v>1.9875776397515477E-2</v>
      </c>
      <c r="L92" s="52"/>
      <c r="N92" s="49"/>
      <c r="O92" s="49"/>
    </row>
    <row r="93" spans="1:15" x14ac:dyDescent="0.2">
      <c r="A93" s="2" t="s">
        <v>73</v>
      </c>
      <c r="B93" s="42">
        <v>372</v>
      </c>
      <c r="C93" s="42">
        <v>343</v>
      </c>
      <c r="D93" s="42">
        <v>428</v>
      </c>
      <c r="E93" s="88">
        <f t="shared" si="4"/>
        <v>8.4548104956268189E-2</v>
      </c>
      <c r="F93" s="88">
        <f t="shared" si="5"/>
        <v>-0.13084112149532712</v>
      </c>
      <c r="G93" s="42">
        <f>B93+אוגוסט!G93</f>
        <v>2788</v>
      </c>
      <c r="H93" s="42">
        <v>2660</v>
      </c>
      <c r="I93" s="42">
        <v>2781</v>
      </c>
      <c r="J93" s="88">
        <f t="shared" si="6"/>
        <v>4.8120300751879785E-2</v>
      </c>
      <c r="K93" s="88">
        <f t="shared" si="7"/>
        <v>2.5170801869831561E-3</v>
      </c>
      <c r="L93" s="52"/>
      <c r="N93" s="49"/>
      <c r="O93" s="49"/>
    </row>
    <row r="94" spans="1:15" x14ac:dyDescent="0.2">
      <c r="A94" s="2" t="s">
        <v>17</v>
      </c>
      <c r="B94" s="42">
        <v>46</v>
      </c>
      <c r="C94" s="42">
        <v>68</v>
      </c>
      <c r="D94" s="42">
        <v>156</v>
      </c>
      <c r="E94" s="88">
        <f t="shared" si="4"/>
        <v>-0.32352941176470584</v>
      </c>
      <c r="F94" s="88">
        <f t="shared" si="5"/>
        <v>-0.70512820512820507</v>
      </c>
      <c r="G94" s="42">
        <f>B94+אוגוסט!G94</f>
        <v>634</v>
      </c>
      <c r="H94" s="42">
        <v>581</v>
      </c>
      <c r="I94" s="42">
        <v>493</v>
      </c>
      <c r="J94" s="88">
        <f t="shared" si="6"/>
        <v>9.1222030981067181E-2</v>
      </c>
      <c r="K94" s="88">
        <f t="shared" si="7"/>
        <v>0.28600405679513186</v>
      </c>
      <c r="L94" s="52"/>
      <c r="N94" s="49"/>
      <c r="O94" s="49"/>
    </row>
    <row r="95" spans="1:15" x14ac:dyDescent="0.2">
      <c r="A95" s="2"/>
      <c r="B95" s="42"/>
      <c r="C95" s="42"/>
      <c r="D95" s="42"/>
      <c r="E95" s="88"/>
      <c r="F95" s="88"/>
      <c r="G95" s="42"/>
      <c r="H95" s="42"/>
      <c r="I95" s="42"/>
      <c r="J95" s="88"/>
      <c r="K95" s="88"/>
      <c r="L95" s="52"/>
      <c r="N95" s="49"/>
      <c r="O95" s="49"/>
    </row>
    <row r="96" spans="1:15" x14ac:dyDescent="0.2">
      <c r="A96" s="2" t="s">
        <v>74</v>
      </c>
      <c r="B96" s="42">
        <v>647</v>
      </c>
      <c r="C96" s="42">
        <v>1073</v>
      </c>
      <c r="D96" s="42">
        <v>1136</v>
      </c>
      <c r="E96" s="88">
        <f t="shared" si="4"/>
        <v>-0.39701770736253494</v>
      </c>
      <c r="F96" s="88">
        <f t="shared" si="5"/>
        <v>-0.43045774647887325</v>
      </c>
      <c r="G96" s="42">
        <f>B96+אוגוסט!G96</f>
        <v>8191</v>
      </c>
      <c r="H96" s="42">
        <v>13092</v>
      </c>
      <c r="I96" s="42">
        <v>13550</v>
      </c>
      <c r="J96" s="88">
        <f t="shared" si="6"/>
        <v>-0.37435074854873207</v>
      </c>
      <c r="K96" s="88">
        <f t="shared" si="7"/>
        <v>-0.39549815498154983</v>
      </c>
      <c r="L96" s="52"/>
      <c r="N96" s="49"/>
      <c r="O96" s="49"/>
    </row>
    <row r="97" spans="1:15" x14ac:dyDescent="0.2">
      <c r="A97" s="89"/>
      <c r="B97" s="89"/>
      <c r="C97" s="89"/>
      <c r="D97" s="89"/>
      <c r="E97" s="89"/>
      <c r="F97" s="89"/>
      <c r="I97" s="49"/>
      <c r="J97" s="49"/>
      <c r="L97"/>
      <c r="N97" s="49"/>
      <c r="O97" s="49"/>
    </row>
    <row r="98" spans="1:15" x14ac:dyDescent="0.2">
      <c r="A98" s="89"/>
      <c r="B98" s="89"/>
      <c r="C98" s="89"/>
      <c r="D98" s="89"/>
      <c r="E98" s="89"/>
      <c r="F98" s="89"/>
      <c r="N98" s="49"/>
      <c r="O98" s="49"/>
    </row>
    <row r="99" spans="1:15" x14ac:dyDescent="0.2">
      <c r="A99" s="89"/>
      <c r="B99" s="89"/>
      <c r="C99" s="89"/>
      <c r="D99" s="89"/>
      <c r="E99" s="89"/>
      <c r="F99" s="89"/>
      <c r="N99" s="49"/>
      <c r="O99" s="49"/>
    </row>
    <row r="100" spans="1:15" x14ac:dyDescent="0.2">
      <c r="A100" s="89"/>
      <c r="B100" s="89"/>
      <c r="C100" s="89"/>
      <c r="D100" s="89"/>
      <c r="E100" s="89"/>
      <c r="F100" s="89"/>
      <c r="N100" s="49"/>
      <c r="O100" s="49"/>
    </row>
    <row r="101" spans="1:15" x14ac:dyDescent="0.2">
      <c r="A101" s="89"/>
      <c r="B101" s="89"/>
      <c r="C101" s="89"/>
      <c r="D101" s="89"/>
      <c r="E101" s="89"/>
      <c r="F101" s="89"/>
    </row>
    <row r="102" spans="1:15" x14ac:dyDescent="0.2">
      <c r="A102" s="89"/>
      <c r="B102" s="89"/>
      <c r="C102" s="89"/>
      <c r="D102" s="89"/>
      <c r="E102" s="89"/>
      <c r="F102" s="89"/>
    </row>
    <row r="103" spans="1:15" x14ac:dyDescent="0.2">
      <c r="A103" s="89"/>
      <c r="B103" s="89"/>
      <c r="C103" s="89"/>
      <c r="D103" s="89"/>
      <c r="E103" s="89"/>
      <c r="F103" s="89"/>
    </row>
    <row r="104" spans="1:15" x14ac:dyDescent="0.2">
      <c r="A104" s="89"/>
      <c r="B104" s="89"/>
      <c r="C104" s="89"/>
      <c r="D104" s="89"/>
      <c r="E104" s="89"/>
      <c r="F104" s="89"/>
    </row>
    <row r="105" spans="1:15" x14ac:dyDescent="0.2">
      <c r="A105" s="89"/>
      <c r="B105" s="89"/>
      <c r="C105" s="89"/>
      <c r="D105" s="89"/>
      <c r="E105" s="89"/>
      <c r="F105" s="89"/>
    </row>
    <row r="106" spans="1:15" x14ac:dyDescent="0.2">
      <c r="A106" s="89"/>
      <c r="B106" s="89"/>
      <c r="C106" s="89"/>
      <c r="D106" s="89"/>
      <c r="E106" s="89"/>
      <c r="F106" s="89"/>
    </row>
    <row r="107" spans="1:15" x14ac:dyDescent="0.2">
      <c r="A107" s="89"/>
      <c r="B107" s="89"/>
      <c r="C107" s="89"/>
      <c r="D107" s="89"/>
      <c r="E107" s="89"/>
      <c r="F107" s="89"/>
    </row>
    <row r="108" spans="1:15" x14ac:dyDescent="0.2">
      <c r="A108" s="89"/>
      <c r="B108" s="89"/>
      <c r="C108" s="89"/>
      <c r="D108" s="89"/>
      <c r="E108" s="89"/>
      <c r="F108" s="89"/>
    </row>
    <row r="109" spans="1:15" x14ac:dyDescent="0.2">
      <c r="A109" s="89"/>
      <c r="B109" s="89"/>
      <c r="C109" s="89"/>
      <c r="D109" s="89"/>
      <c r="E109" s="89"/>
      <c r="F109" s="89"/>
    </row>
    <row r="110" spans="1:15" x14ac:dyDescent="0.2">
      <c r="A110" s="89"/>
      <c r="B110" s="89"/>
      <c r="C110" s="89"/>
      <c r="D110" s="89"/>
      <c r="E110" s="89"/>
      <c r="F110" s="89"/>
    </row>
    <row r="111" spans="1:15" x14ac:dyDescent="0.2">
      <c r="A111" s="89"/>
      <c r="B111" s="89"/>
      <c r="C111" s="89"/>
      <c r="D111" s="89"/>
      <c r="E111" s="89"/>
      <c r="F111" s="89"/>
    </row>
    <row r="112" spans="1:15" x14ac:dyDescent="0.2">
      <c r="A112" s="89"/>
      <c r="B112" s="89"/>
      <c r="C112" s="89"/>
      <c r="D112" s="89"/>
      <c r="E112" s="89"/>
      <c r="F112" s="89"/>
    </row>
    <row r="113" spans="1:6" x14ac:dyDescent="0.2">
      <c r="A113" s="89"/>
      <c r="B113" s="89"/>
      <c r="C113" s="89"/>
      <c r="D113" s="89"/>
      <c r="E113" s="89"/>
      <c r="F113" s="89"/>
    </row>
    <row r="114" spans="1:6" x14ac:dyDescent="0.2">
      <c r="A114" s="89"/>
      <c r="B114" s="89"/>
      <c r="C114" s="89"/>
      <c r="D114" s="89"/>
      <c r="E114" s="89"/>
      <c r="F114" s="89"/>
    </row>
    <row r="115" spans="1:6" x14ac:dyDescent="0.2">
      <c r="A115" s="89"/>
      <c r="B115" s="89"/>
      <c r="C115" s="89"/>
      <c r="D115" s="89"/>
      <c r="E115" s="89"/>
      <c r="F115" s="89"/>
    </row>
    <row r="116" spans="1:6" x14ac:dyDescent="0.2">
      <c r="A116" s="89"/>
      <c r="B116" s="89"/>
      <c r="C116" s="89"/>
      <c r="D116" s="89"/>
      <c r="E116" s="89"/>
      <c r="F116" s="89"/>
    </row>
    <row r="117" spans="1:6" x14ac:dyDescent="0.2">
      <c r="A117" s="89"/>
      <c r="B117" s="89"/>
      <c r="C117" s="89"/>
      <c r="D117" s="89"/>
      <c r="E117" s="89"/>
      <c r="F117" s="89"/>
    </row>
    <row r="118" spans="1:6" x14ac:dyDescent="0.2">
      <c r="A118" s="89"/>
      <c r="B118" s="89"/>
      <c r="C118" s="89"/>
      <c r="D118" s="89"/>
      <c r="E118" s="89"/>
      <c r="F118" s="89"/>
    </row>
    <row r="119" spans="1:6" x14ac:dyDescent="0.2">
      <c r="A119" s="89"/>
      <c r="B119" s="89"/>
      <c r="C119" s="89"/>
      <c r="D119" s="89"/>
      <c r="E119" s="89"/>
      <c r="F119" s="89"/>
    </row>
    <row r="120" spans="1:6" x14ac:dyDescent="0.2">
      <c r="A120" s="89"/>
      <c r="B120" s="89"/>
      <c r="C120" s="89"/>
      <c r="D120" s="89"/>
      <c r="E120" s="89"/>
      <c r="F120" s="89"/>
    </row>
    <row r="121" spans="1:6" x14ac:dyDescent="0.2">
      <c r="A121" s="89"/>
      <c r="B121" s="89"/>
      <c r="C121" s="89"/>
      <c r="D121" s="89"/>
      <c r="E121" s="89"/>
      <c r="F121" s="89"/>
    </row>
    <row r="122" spans="1:6" x14ac:dyDescent="0.2">
      <c r="A122" s="89"/>
      <c r="B122" s="89"/>
      <c r="C122" s="89"/>
      <c r="D122" s="89"/>
      <c r="E122" s="89"/>
      <c r="F122" s="89"/>
    </row>
    <row r="123" spans="1:6" x14ac:dyDescent="0.2">
      <c r="A123" s="89"/>
      <c r="B123" s="89"/>
      <c r="C123" s="89"/>
      <c r="D123" s="89"/>
      <c r="E123" s="89"/>
      <c r="F123" s="89"/>
    </row>
    <row r="124" spans="1:6" x14ac:dyDescent="0.2">
      <c r="A124" s="89"/>
      <c r="B124" s="89"/>
      <c r="C124" s="89"/>
      <c r="D124" s="89"/>
      <c r="E124" s="89"/>
      <c r="F124" s="89"/>
    </row>
    <row r="125" spans="1:6" x14ac:dyDescent="0.2">
      <c r="A125" s="89"/>
      <c r="B125" s="89"/>
      <c r="C125" s="89"/>
      <c r="D125" s="89"/>
      <c r="E125" s="89"/>
      <c r="F125" s="89"/>
    </row>
    <row r="126" spans="1:6" x14ac:dyDescent="0.2">
      <c r="A126" s="89"/>
      <c r="B126" s="89"/>
      <c r="C126" s="89"/>
      <c r="D126" s="89"/>
      <c r="E126" s="89"/>
      <c r="F126" s="89"/>
    </row>
    <row r="127" spans="1:6" x14ac:dyDescent="0.2">
      <c r="A127" s="89"/>
      <c r="B127" s="89"/>
      <c r="C127" s="89"/>
      <c r="D127" s="89"/>
      <c r="E127" s="89"/>
      <c r="F127" s="89"/>
    </row>
    <row r="128" spans="1:6" x14ac:dyDescent="0.2">
      <c r="A128" s="89"/>
      <c r="B128" s="89"/>
      <c r="C128" s="89"/>
      <c r="D128" s="89"/>
      <c r="E128" s="89"/>
      <c r="F128" s="89"/>
    </row>
    <row r="129" spans="1:6" x14ac:dyDescent="0.2">
      <c r="A129" s="89"/>
      <c r="B129" s="89"/>
      <c r="C129" s="89"/>
      <c r="D129" s="89"/>
      <c r="E129" s="89"/>
      <c r="F129" s="89"/>
    </row>
    <row r="130" spans="1:6" x14ac:dyDescent="0.2">
      <c r="A130" s="89"/>
      <c r="B130" s="89"/>
      <c r="C130" s="89"/>
      <c r="D130" s="89"/>
      <c r="E130" s="89"/>
      <c r="F130" s="89"/>
    </row>
    <row r="131" spans="1:6" x14ac:dyDescent="0.2">
      <c r="A131" s="89"/>
      <c r="B131" s="89"/>
      <c r="C131" s="89"/>
      <c r="D131" s="89"/>
      <c r="E131" s="89"/>
      <c r="F131" s="89"/>
    </row>
    <row r="132" spans="1:6" x14ac:dyDescent="0.2">
      <c r="A132" s="89"/>
      <c r="B132" s="89"/>
      <c r="C132" s="89"/>
      <c r="D132" s="89"/>
      <c r="E132" s="89"/>
      <c r="F132" s="89"/>
    </row>
    <row r="133" spans="1:6" x14ac:dyDescent="0.2">
      <c r="A133" s="89"/>
      <c r="B133" s="89"/>
      <c r="C133" s="89"/>
      <c r="D133" s="89"/>
      <c r="E133" s="89"/>
      <c r="F133" s="89"/>
    </row>
    <row r="134" spans="1:6" x14ac:dyDescent="0.2">
      <c r="A134" s="89"/>
      <c r="B134" s="89"/>
      <c r="C134" s="89"/>
      <c r="D134" s="89"/>
      <c r="E134" s="89"/>
      <c r="F134" s="89"/>
    </row>
    <row r="135" spans="1:6" x14ac:dyDescent="0.2">
      <c r="A135" s="89"/>
      <c r="B135" s="89"/>
      <c r="C135" s="89"/>
      <c r="D135" s="89"/>
      <c r="E135" s="89"/>
      <c r="F135" s="89"/>
    </row>
    <row r="136" spans="1:6" x14ac:dyDescent="0.2">
      <c r="A136" s="89"/>
      <c r="B136" s="89"/>
      <c r="C136" s="89"/>
      <c r="D136" s="89"/>
      <c r="E136" s="89"/>
      <c r="F136" s="89"/>
    </row>
    <row r="137" spans="1:6" x14ac:dyDescent="0.2">
      <c r="A137" s="89"/>
      <c r="B137" s="89"/>
      <c r="C137" s="89"/>
      <c r="D137" s="89"/>
      <c r="E137" s="89"/>
      <c r="F137" s="89"/>
    </row>
    <row r="138" spans="1:6" x14ac:dyDescent="0.2">
      <c r="A138" s="89"/>
      <c r="B138" s="89"/>
      <c r="C138" s="89"/>
      <c r="D138" s="89"/>
      <c r="E138" s="89"/>
      <c r="F138" s="89"/>
    </row>
    <row r="139" spans="1:6" x14ac:dyDescent="0.2">
      <c r="A139" s="89"/>
      <c r="B139" s="89"/>
      <c r="C139" s="89"/>
      <c r="D139" s="89"/>
      <c r="E139" s="89"/>
      <c r="F139" s="89"/>
    </row>
    <row r="140" spans="1:6" x14ac:dyDescent="0.2">
      <c r="A140" s="89"/>
      <c r="B140" s="89"/>
      <c r="C140" s="89"/>
      <c r="D140" s="89"/>
      <c r="E140" s="89"/>
      <c r="F140" s="89"/>
    </row>
    <row r="141" spans="1:6" x14ac:dyDescent="0.2">
      <c r="A141" s="89"/>
      <c r="B141" s="89"/>
      <c r="C141" s="89"/>
      <c r="D141" s="89"/>
      <c r="E141" s="89"/>
      <c r="F141" s="89"/>
    </row>
    <row r="142" spans="1:6" x14ac:dyDescent="0.2">
      <c r="A142" s="89"/>
      <c r="B142" s="89"/>
      <c r="C142" s="89"/>
      <c r="D142" s="89"/>
      <c r="E142" s="89"/>
      <c r="F142" s="89"/>
    </row>
    <row r="143" spans="1:6" x14ac:dyDescent="0.2">
      <c r="A143" s="89"/>
      <c r="B143" s="89"/>
      <c r="C143" s="89"/>
      <c r="D143" s="89"/>
      <c r="E143" s="89"/>
      <c r="F143" s="89"/>
    </row>
    <row r="144" spans="1:6" x14ac:dyDescent="0.2">
      <c r="A144" s="89"/>
      <c r="B144" s="89"/>
      <c r="C144" s="89"/>
      <c r="D144" s="89"/>
      <c r="E144" s="89"/>
      <c r="F144" s="89"/>
    </row>
    <row r="145" spans="1:6" x14ac:dyDescent="0.2">
      <c r="A145" s="89"/>
      <c r="B145" s="89"/>
      <c r="C145" s="89"/>
      <c r="D145" s="89"/>
      <c r="E145" s="89"/>
      <c r="F145" s="89"/>
    </row>
    <row r="146" spans="1:6" x14ac:dyDescent="0.2">
      <c r="A146" s="89"/>
      <c r="B146" s="89"/>
      <c r="C146" s="89"/>
      <c r="D146" s="89"/>
      <c r="E146" s="89"/>
      <c r="F146" s="89"/>
    </row>
    <row r="147" spans="1:6" x14ac:dyDescent="0.2">
      <c r="A147" s="89"/>
      <c r="B147" s="89"/>
      <c r="C147" s="89"/>
      <c r="D147" s="89"/>
      <c r="E147" s="89"/>
      <c r="F147" s="89"/>
    </row>
    <row r="148" spans="1:6" x14ac:dyDescent="0.2">
      <c r="A148" s="89"/>
      <c r="B148" s="89"/>
      <c r="C148" s="89"/>
      <c r="D148" s="89"/>
      <c r="E148" s="89"/>
      <c r="F148" s="89"/>
    </row>
    <row r="149" spans="1:6" x14ac:dyDescent="0.2">
      <c r="A149" s="89"/>
      <c r="B149" s="89"/>
      <c r="C149" s="89"/>
      <c r="D149" s="89"/>
      <c r="E149" s="89"/>
      <c r="F149" s="89"/>
    </row>
    <row r="150" spans="1:6" x14ac:dyDescent="0.2">
      <c r="A150" s="89"/>
      <c r="B150" s="89"/>
      <c r="C150" s="89"/>
      <c r="D150" s="89"/>
      <c r="E150" s="89"/>
      <c r="F150" s="89"/>
    </row>
    <row r="151" spans="1:6" x14ac:dyDescent="0.2">
      <c r="A151" s="89"/>
      <c r="B151" s="89"/>
      <c r="C151" s="89"/>
      <c r="D151" s="89"/>
      <c r="E151" s="89"/>
      <c r="F151" s="89"/>
    </row>
    <row r="152" spans="1:6" x14ac:dyDescent="0.2">
      <c r="A152" s="89"/>
      <c r="B152" s="89"/>
      <c r="C152" s="89"/>
      <c r="D152" s="89"/>
      <c r="E152" s="89"/>
      <c r="F152" s="89"/>
    </row>
    <row r="153" spans="1:6" x14ac:dyDescent="0.2">
      <c r="A153" s="89"/>
      <c r="B153" s="89"/>
      <c r="C153" s="89"/>
      <c r="D153" s="89"/>
      <c r="E153" s="89"/>
      <c r="F153" s="89"/>
    </row>
    <row r="154" spans="1:6" x14ac:dyDescent="0.2">
      <c r="A154" s="89"/>
      <c r="B154" s="89"/>
      <c r="C154" s="89"/>
      <c r="D154" s="89"/>
      <c r="E154" s="89"/>
      <c r="F154" s="89"/>
    </row>
    <row r="155" spans="1:6" x14ac:dyDescent="0.2">
      <c r="A155" s="89"/>
      <c r="B155" s="89"/>
      <c r="C155" s="89"/>
      <c r="D155" s="89"/>
      <c r="E155" s="89"/>
      <c r="F155" s="89"/>
    </row>
    <row r="156" spans="1:6" x14ac:dyDescent="0.2">
      <c r="A156" s="89"/>
      <c r="B156" s="89"/>
      <c r="C156" s="89"/>
      <c r="D156" s="89"/>
      <c r="E156" s="89"/>
      <c r="F156" s="89"/>
    </row>
    <row r="157" spans="1:6" x14ac:dyDescent="0.2">
      <c r="A157" s="89"/>
      <c r="B157" s="89"/>
      <c r="C157" s="89"/>
      <c r="D157" s="89"/>
      <c r="E157" s="89"/>
      <c r="F157" s="89"/>
    </row>
    <row r="158" spans="1:6" x14ac:dyDescent="0.2">
      <c r="A158" s="89"/>
      <c r="B158" s="89"/>
      <c r="C158" s="89"/>
      <c r="D158" s="89"/>
      <c r="E158" s="89"/>
      <c r="F158" s="89"/>
    </row>
    <row r="159" spans="1:6" x14ac:dyDescent="0.2">
      <c r="A159" s="89"/>
      <c r="B159" s="89"/>
      <c r="C159" s="89"/>
      <c r="D159" s="89"/>
      <c r="E159" s="89"/>
      <c r="F159" s="89"/>
    </row>
    <row r="160" spans="1:6" x14ac:dyDescent="0.2">
      <c r="A160" s="89"/>
      <c r="B160" s="89"/>
      <c r="C160" s="89"/>
      <c r="D160" s="89"/>
      <c r="E160" s="89"/>
      <c r="F160" s="89"/>
    </row>
    <row r="161" spans="1:6" x14ac:dyDescent="0.2">
      <c r="A161" s="89"/>
      <c r="B161" s="89"/>
      <c r="C161" s="89"/>
      <c r="D161" s="89"/>
      <c r="E161" s="89"/>
      <c r="F161" s="89"/>
    </row>
    <row r="162" spans="1:6" x14ac:dyDescent="0.2">
      <c r="A162" s="89"/>
      <c r="B162" s="89"/>
      <c r="C162" s="89"/>
      <c r="D162" s="89"/>
      <c r="E162" s="89"/>
      <c r="F162" s="89"/>
    </row>
    <row r="163" spans="1:6" x14ac:dyDescent="0.2">
      <c r="A163" s="89"/>
      <c r="B163" s="89"/>
      <c r="C163" s="89"/>
      <c r="D163" s="89"/>
      <c r="E163" s="89"/>
      <c r="F163" s="89"/>
    </row>
    <row r="164" spans="1:6" x14ac:dyDescent="0.2">
      <c r="A164" s="89"/>
      <c r="B164" s="89"/>
      <c r="C164" s="89"/>
      <c r="D164" s="89"/>
      <c r="E164" s="89"/>
      <c r="F164" s="89"/>
    </row>
    <row r="165" spans="1:6" x14ac:dyDescent="0.2">
      <c r="A165" s="89"/>
      <c r="B165" s="89"/>
      <c r="C165" s="89"/>
      <c r="D165" s="89"/>
      <c r="E165" s="89"/>
      <c r="F165" s="89"/>
    </row>
    <row r="166" spans="1:6" x14ac:dyDescent="0.2">
      <c r="A166" s="89"/>
      <c r="B166" s="89"/>
      <c r="C166" s="89"/>
      <c r="D166" s="89"/>
      <c r="E166" s="89"/>
      <c r="F166" s="89"/>
    </row>
    <row r="167" spans="1:6" x14ac:dyDescent="0.2">
      <c r="A167" s="89"/>
      <c r="B167" s="89"/>
      <c r="C167" s="89"/>
      <c r="D167" s="89"/>
      <c r="E167" s="89"/>
      <c r="F167" s="89"/>
    </row>
    <row r="168" spans="1:6" x14ac:dyDescent="0.2">
      <c r="A168" s="89"/>
      <c r="B168" s="89"/>
      <c r="C168" s="89"/>
      <c r="D168" s="89"/>
      <c r="E168" s="89"/>
      <c r="F168" s="89"/>
    </row>
    <row r="169" spans="1:6" x14ac:dyDescent="0.2">
      <c r="A169" s="89"/>
      <c r="B169" s="89"/>
      <c r="C169" s="89"/>
      <c r="D169" s="89"/>
      <c r="E169" s="89"/>
      <c r="F169" s="89"/>
    </row>
    <row r="170" spans="1:6" x14ac:dyDescent="0.2">
      <c r="A170" s="89"/>
      <c r="B170" s="89"/>
      <c r="C170" s="89"/>
      <c r="D170" s="89"/>
      <c r="E170" s="89"/>
      <c r="F170" s="89"/>
    </row>
    <row r="171" spans="1:6" x14ac:dyDescent="0.2">
      <c r="A171" s="89"/>
      <c r="B171" s="89"/>
      <c r="C171" s="89"/>
      <c r="D171" s="89"/>
      <c r="E171" s="89"/>
      <c r="F171" s="89"/>
    </row>
    <row r="172" spans="1:6" x14ac:dyDescent="0.2">
      <c r="A172" s="89"/>
      <c r="B172" s="89"/>
      <c r="C172" s="89"/>
      <c r="D172" s="89"/>
      <c r="E172" s="89"/>
      <c r="F172" s="89"/>
    </row>
    <row r="173" spans="1:6" x14ac:dyDescent="0.2">
      <c r="A173" s="89"/>
      <c r="B173" s="89"/>
      <c r="C173" s="89"/>
      <c r="D173" s="89"/>
      <c r="E173" s="89"/>
      <c r="F173" s="89"/>
    </row>
    <row r="174" spans="1:6" x14ac:dyDescent="0.2">
      <c r="A174" s="89"/>
      <c r="B174" s="89"/>
      <c r="C174" s="89"/>
      <c r="D174" s="89"/>
      <c r="E174" s="89"/>
      <c r="F174" s="89"/>
    </row>
    <row r="175" spans="1:6" x14ac:dyDescent="0.2">
      <c r="A175" s="89"/>
      <c r="B175" s="89"/>
      <c r="C175" s="89"/>
      <c r="D175" s="89"/>
      <c r="E175" s="89"/>
      <c r="F175" s="89"/>
    </row>
    <row r="176" spans="1:6" x14ac:dyDescent="0.2">
      <c r="A176" s="89"/>
      <c r="B176" s="89"/>
      <c r="C176" s="89"/>
      <c r="D176" s="89"/>
      <c r="E176" s="89"/>
      <c r="F176" s="89"/>
    </row>
    <row r="177" spans="1:6" x14ac:dyDescent="0.2">
      <c r="A177" s="89"/>
      <c r="B177" s="89"/>
      <c r="C177" s="89"/>
      <c r="D177" s="89"/>
      <c r="E177" s="89"/>
      <c r="F177" s="89"/>
    </row>
    <row r="178" spans="1:6" x14ac:dyDescent="0.2">
      <c r="A178" s="89"/>
      <c r="B178" s="89"/>
      <c r="C178" s="89"/>
      <c r="D178" s="89"/>
      <c r="E178" s="89"/>
      <c r="F178" s="89"/>
    </row>
    <row r="179" spans="1:6" x14ac:dyDescent="0.2">
      <c r="A179" s="89"/>
      <c r="B179" s="89"/>
      <c r="C179" s="89"/>
      <c r="D179" s="89"/>
      <c r="E179" s="89"/>
      <c r="F179" s="89"/>
    </row>
    <row r="180" spans="1:6" x14ac:dyDescent="0.2">
      <c r="A180" s="89"/>
      <c r="B180" s="89"/>
      <c r="C180" s="89"/>
      <c r="D180" s="89"/>
      <c r="E180" s="89"/>
      <c r="F180" s="89"/>
    </row>
    <row r="181" spans="1:6" x14ac:dyDescent="0.2">
      <c r="A181" s="89"/>
      <c r="B181" s="89"/>
      <c r="C181" s="89"/>
      <c r="D181" s="89"/>
      <c r="E181" s="89"/>
      <c r="F181" s="89"/>
    </row>
    <row r="182" spans="1:6" x14ac:dyDescent="0.2">
      <c r="A182" s="89"/>
      <c r="B182" s="89"/>
      <c r="C182" s="89"/>
      <c r="D182" s="89"/>
      <c r="E182" s="89"/>
      <c r="F182" s="89"/>
    </row>
    <row r="183" spans="1:6" x14ac:dyDescent="0.2">
      <c r="A183" s="89"/>
      <c r="B183" s="89"/>
      <c r="C183" s="89"/>
      <c r="D183" s="89"/>
      <c r="E183" s="89"/>
      <c r="F183" s="89"/>
    </row>
    <row r="184" spans="1:6" x14ac:dyDescent="0.2">
      <c r="A184" s="89"/>
      <c r="B184" s="89"/>
      <c r="C184" s="89"/>
      <c r="D184" s="89"/>
      <c r="E184" s="89"/>
      <c r="F184" s="89"/>
    </row>
    <row r="185" spans="1:6" x14ac:dyDescent="0.2">
      <c r="A185" s="89"/>
      <c r="B185" s="89"/>
      <c r="C185" s="89"/>
      <c r="D185" s="89"/>
      <c r="E185" s="89"/>
      <c r="F185" s="89"/>
    </row>
    <row r="186" spans="1:6" x14ac:dyDescent="0.2">
      <c r="A186" s="89"/>
      <c r="B186" s="89"/>
      <c r="C186" s="89"/>
      <c r="D186" s="89"/>
      <c r="E186" s="89"/>
      <c r="F186" s="89"/>
    </row>
    <row r="187" spans="1:6" x14ac:dyDescent="0.2">
      <c r="A187" s="89"/>
      <c r="B187" s="89"/>
      <c r="C187" s="89"/>
      <c r="D187" s="89"/>
      <c r="E187" s="89"/>
      <c r="F187" s="89"/>
    </row>
    <row r="188" spans="1:6" x14ac:dyDescent="0.2">
      <c r="A188" s="89"/>
      <c r="B188" s="89"/>
      <c r="C188" s="89"/>
      <c r="D188" s="89"/>
      <c r="E188" s="89"/>
      <c r="F188" s="89"/>
    </row>
    <row r="189" spans="1:6" x14ac:dyDescent="0.2">
      <c r="A189" s="89"/>
      <c r="B189" s="89"/>
      <c r="C189" s="89"/>
      <c r="D189" s="89"/>
      <c r="E189" s="89"/>
      <c r="F189" s="89"/>
    </row>
    <row r="190" spans="1:6" x14ac:dyDescent="0.2">
      <c r="A190" s="89"/>
      <c r="B190" s="89"/>
      <c r="C190" s="89"/>
      <c r="D190" s="89"/>
      <c r="E190" s="89"/>
      <c r="F190" s="89"/>
    </row>
    <row r="191" spans="1:6" x14ac:dyDescent="0.2">
      <c r="A191" s="89"/>
      <c r="B191" s="89"/>
      <c r="C191" s="89"/>
      <c r="D191" s="89"/>
      <c r="E191" s="89"/>
      <c r="F191" s="89"/>
    </row>
    <row r="192" spans="1:6" x14ac:dyDescent="0.2">
      <c r="A192" s="89"/>
      <c r="B192" s="89"/>
      <c r="C192" s="89"/>
      <c r="D192" s="89"/>
      <c r="E192" s="89"/>
      <c r="F192" s="89"/>
    </row>
    <row r="193" spans="1:6" x14ac:dyDescent="0.2">
      <c r="A193" s="89"/>
      <c r="B193" s="89"/>
      <c r="C193" s="89"/>
      <c r="D193" s="89"/>
      <c r="E193" s="89"/>
      <c r="F193" s="89"/>
    </row>
    <row r="194" spans="1:6" x14ac:dyDescent="0.2">
      <c r="A194" s="89"/>
      <c r="B194" s="89"/>
      <c r="C194" s="89"/>
      <c r="D194" s="89"/>
      <c r="E194" s="89"/>
      <c r="F194" s="89"/>
    </row>
    <row r="195" spans="1:6" x14ac:dyDescent="0.2">
      <c r="A195" s="89"/>
      <c r="B195" s="89"/>
      <c r="C195" s="89"/>
      <c r="D195" s="89"/>
      <c r="E195" s="89"/>
      <c r="F195" s="89"/>
    </row>
    <row r="196" spans="1:6" x14ac:dyDescent="0.2">
      <c r="A196" s="89"/>
      <c r="B196" s="89"/>
      <c r="C196" s="89"/>
      <c r="D196" s="89"/>
      <c r="E196" s="89"/>
      <c r="F196" s="89"/>
    </row>
    <row r="197" spans="1:6" x14ac:dyDescent="0.2">
      <c r="A197" s="89"/>
      <c r="B197" s="89"/>
      <c r="C197" s="89"/>
      <c r="D197" s="89"/>
      <c r="E197" s="89"/>
      <c r="F197" s="89"/>
    </row>
    <row r="198" spans="1:6" x14ac:dyDescent="0.2">
      <c r="A198" s="89"/>
      <c r="B198" s="89"/>
      <c r="C198" s="89"/>
      <c r="D198" s="89"/>
      <c r="E198" s="89"/>
      <c r="F198" s="89"/>
    </row>
    <row r="199" spans="1:6" x14ac:dyDescent="0.2">
      <c r="A199" s="89"/>
      <c r="B199" s="89"/>
      <c r="C199" s="89"/>
      <c r="D199" s="89"/>
      <c r="E199" s="89"/>
      <c r="F199" s="89"/>
    </row>
    <row r="200" spans="1:6" x14ac:dyDescent="0.2">
      <c r="A200" s="89"/>
      <c r="B200" s="89"/>
      <c r="C200" s="89"/>
      <c r="D200" s="89"/>
      <c r="E200" s="89"/>
      <c r="F200" s="89"/>
    </row>
    <row r="201" spans="1:6" x14ac:dyDescent="0.2">
      <c r="A201" s="89"/>
      <c r="B201" s="89"/>
      <c r="C201" s="89"/>
      <c r="D201" s="89"/>
      <c r="E201" s="89"/>
      <c r="F201" s="89"/>
    </row>
    <row r="202" spans="1:6" x14ac:dyDescent="0.2">
      <c r="A202" s="89"/>
      <c r="B202" s="89"/>
      <c r="C202" s="89"/>
      <c r="D202" s="89"/>
      <c r="E202" s="89"/>
      <c r="F202" s="89"/>
    </row>
    <row r="203" spans="1:6" x14ac:dyDescent="0.2">
      <c r="A203" s="89"/>
      <c r="B203" s="89"/>
      <c r="C203" s="89"/>
      <c r="D203" s="89"/>
      <c r="E203" s="89"/>
      <c r="F203" s="89"/>
    </row>
    <row r="204" spans="1:6" x14ac:dyDescent="0.2">
      <c r="A204" s="89"/>
      <c r="B204" s="89"/>
      <c r="C204" s="89"/>
      <c r="D204" s="89"/>
      <c r="E204" s="89"/>
      <c r="F204" s="89"/>
    </row>
    <row r="205" spans="1:6" x14ac:dyDescent="0.2">
      <c r="A205" s="89"/>
      <c r="B205" s="89"/>
      <c r="C205" s="89"/>
      <c r="D205" s="89"/>
      <c r="E205" s="89"/>
      <c r="F205" s="89"/>
    </row>
    <row r="206" spans="1:6" x14ac:dyDescent="0.2">
      <c r="A206" s="89"/>
      <c r="B206" s="89"/>
      <c r="C206" s="89"/>
      <c r="D206" s="89"/>
      <c r="E206" s="89"/>
      <c r="F206" s="89"/>
    </row>
    <row r="207" spans="1:6" x14ac:dyDescent="0.2">
      <c r="A207" s="89"/>
      <c r="B207" s="89"/>
      <c r="C207" s="89"/>
      <c r="D207" s="89"/>
      <c r="E207" s="89"/>
      <c r="F207" s="89"/>
    </row>
    <row r="208" spans="1:6" x14ac:dyDescent="0.2">
      <c r="A208" s="89"/>
      <c r="B208" s="89"/>
      <c r="C208" s="89"/>
      <c r="D208" s="89"/>
      <c r="E208" s="89"/>
      <c r="F208" s="89"/>
    </row>
    <row r="209" spans="1:6" x14ac:dyDescent="0.2">
      <c r="A209" s="89"/>
      <c r="B209" s="89"/>
      <c r="C209" s="89"/>
      <c r="D209" s="89"/>
      <c r="E209" s="89"/>
      <c r="F209" s="89"/>
    </row>
    <row r="210" spans="1:6" x14ac:dyDescent="0.2">
      <c r="A210" s="89"/>
      <c r="B210" s="89"/>
      <c r="C210" s="89"/>
      <c r="D210" s="89"/>
      <c r="E210" s="89"/>
      <c r="F210" s="89"/>
    </row>
    <row r="211" spans="1:6" x14ac:dyDescent="0.2">
      <c r="A211" s="89"/>
      <c r="B211" s="89"/>
      <c r="C211" s="89"/>
      <c r="D211" s="89"/>
      <c r="E211" s="89"/>
      <c r="F211" s="89"/>
    </row>
    <row r="212" spans="1:6" x14ac:dyDescent="0.2">
      <c r="A212" s="89"/>
      <c r="B212" s="89"/>
      <c r="C212" s="89"/>
      <c r="D212" s="89"/>
      <c r="E212" s="89"/>
      <c r="F212" s="89"/>
    </row>
    <row r="213" spans="1:6" x14ac:dyDescent="0.2">
      <c r="A213" s="89"/>
      <c r="B213" s="89"/>
      <c r="C213" s="89"/>
      <c r="D213" s="89"/>
      <c r="E213" s="89"/>
      <c r="F213" s="89"/>
    </row>
    <row r="214" spans="1:6" x14ac:dyDescent="0.2">
      <c r="A214" s="89"/>
      <c r="B214" s="89"/>
      <c r="C214" s="89"/>
      <c r="D214" s="89"/>
      <c r="E214" s="89"/>
      <c r="F214" s="89"/>
    </row>
    <row r="215" spans="1:6" x14ac:dyDescent="0.2">
      <c r="A215" s="89"/>
      <c r="B215" s="89"/>
      <c r="C215" s="89"/>
      <c r="D215" s="89"/>
      <c r="E215" s="89"/>
      <c r="F215" s="89"/>
    </row>
    <row r="216" spans="1:6" x14ac:dyDescent="0.2">
      <c r="A216" s="89"/>
      <c r="B216" s="89"/>
      <c r="C216" s="89"/>
      <c r="D216" s="89"/>
      <c r="E216" s="89"/>
      <c r="F216" s="89"/>
    </row>
    <row r="217" spans="1:6" x14ac:dyDescent="0.2">
      <c r="A217" s="89"/>
      <c r="B217" s="89"/>
      <c r="C217" s="89"/>
      <c r="D217" s="89"/>
      <c r="E217" s="89"/>
      <c r="F217" s="89"/>
    </row>
    <row r="218" spans="1:6" x14ac:dyDescent="0.2">
      <c r="A218" s="89"/>
      <c r="B218" s="89"/>
      <c r="C218" s="89"/>
      <c r="D218" s="89"/>
      <c r="E218" s="89"/>
      <c r="F218" s="89"/>
    </row>
    <row r="219" spans="1:6" x14ac:dyDescent="0.2">
      <c r="A219" s="89"/>
      <c r="B219" s="89"/>
      <c r="C219" s="89"/>
      <c r="D219" s="89"/>
      <c r="E219" s="89"/>
      <c r="F219" s="89"/>
    </row>
    <row r="220" spans="1:6" x14ac:dyDescent="0.2">
      <c r="A220" s="89"/>
      <c r="B220" s="89"/>
      <c r="C220" s="89"/>
      <c r="D220" s="89"/>
      <c r="E220" s="89"/>
      <c r="F220" s="89"/>
    </row>
    <row r="221" spans="1:6" x14ac:dyDescent="0.2">
      <c r="A221" s="89"/>
      <c r="B221" s="89"/>
      <c r="C221" s="89"/>
      <c r="D221" s="89"/>
      <c r="E221" s="89"/>
      <c r="F221" s="89"/>
    </row>
    <row r="222" spans="1:6" x14ac:dyDescent="0.2">
      <c r="A222" s="89"/>
      <c r="B222" s="89"/>
      <c r="C222" s="89"/>
      <c r="D222" s="89"/>
      <c r="E222" s="89"/>
      <c r="F222" s="89"/>
    </row>
    <row r="223" spans="1:6" x14ac:dyDescent="0.2">
      <c r="A223" s="89"/>
      <c r="B223" s="89"/>
      <c r="C223" s="89"/>
      <c r="D223" s="89"/>
      <c r="E223" s="89"/>
      <c r="F223" s="89"/>
    </row>
    <row r="224" spans="1:6" x14ac:dyDescent="0.2">
      <c r="A224" s="89"/>
      <c r="B224" s="89"/>
      <c r="C224" s="89"/>
      <c r="D224" s="89"/>
      <c r="E224" s="89"/>
      <c r="F224" s="89"/>
    </row>
    <row r="225" spans="1:6" x14ac:dyDescent="0.2">
      <c r="A225" s="89"/>
      <c r="B225" s="89"/>
      <c r="C225" s="89"/>
      <c r="D225" s="89"/>
      <c r="E225" s="89"/>
      <c r="F225" s="89"/>
    </row>
    <row r="226" spans="1:6" x14ac:dyDescent="0.2">
      <c r="A226" s="89"/>
      <c r="B226" s="89"/>
      <c r="C226" s="89"/>
      <c r="D226" s="89"/>
      <c r="E226" s="89"/>
      <c r="F226" s="89"/>
    </row>
    <row r="227" spans="1:6" x14ac:dyDescent="0.2">
      <c r="A227" s="89"/>
      <c r="B227" s="89"/>
      <c r="C227" s="89"/>
      <c r="D227" s="89"/>
      <c r="E227" s="89"/>
      <c r="F227" s="89"/>
    </row>
    <row r="228" spans="1:6" x14ac:dyDescent="0.2">
      <c r="A228" s="89"/>
      <c r="B228" s="89"/>
      <c r="C228" s="89"/>
      <c r="D228" s="89"/>
      <c r="E228" s="89"/>
      <c r="F228" s="89"/>
    </row>
    <row r="229" spans="1:6" x14ac:dyDescent="0.2">
      <c r="A229" s="89"/>
      <c r="B229" s="89"/>
      <c r="C229" s="89"/>
      <c r="D229" s="89"/>
      <c r="E229" s="89"/>
      <c r="F229" s="89"/>
    </row>
    <row r="230" spans="1:6" x14ac:dyDescent="0.2">
      <c r="A230" s="89"/>
      <c r="B230" s="89"/>
      <c r="C230" s="89"/>
      <c r="D230" s="89"/>
      <c r="E230" s="89"/>
      <c r="F230" s="89"/>
    </row>
    <row r="231" spans="1:6" x14ac:dyDescent="0.2">
      <c r="A231" s="89"/>
      <c r="B231" s="89"/>
      <c r="C231" s="89"/>
      <c r="D231" s="89"/>
      <c r="E231" s="89"/>
      <c r="F231" s="89"/>
    </row>
    <row r="232" spans="1:6" x14ac:dyDescent="0.2">
      <c r="A232" s="89"/>
      <c r="B232" s="89"/>
      <c r="C232" s="89"/>
      <c r="D232" s="89"/>
      <c r="E232" s="89"/>
      <c r="F232" s="89"/>
    </row>
    <row r="233" spans="1:6" x14ac:dyDescent="0.2">
      <c r="A233" s="89"/>
      <c r="B233" s="89"/>
      <c r="C233" s="89"/>
      <c r="D233" s="89"/>
      <c r="E233" s="89"/>
      <c r="F233" s="89"/>
    </row>
    <row r="234" spans="1:6" x14ac:dyDescent="0.2">
      <c r="A234" s="89"/>
      <c r="B234" s="89"/>
      <c r="C234" s="89"/>
      <c r="D234" s="89"/>
      <c r="E234" s="89"/>
      <c r="F234" s="89"/>
    </row>
    <row r="235" spans="1:6" x14ac:dyDescent="0.2">
      <c r="A235" s="89"/>
      <c r="B235" s="89"/>
      <c r="C235" s="89"/>
      <c r="D235" s="89"/>
      <c r="E235" s="89"/>
      <c r="F235" s="89"/>
    </row>
    <row r="236" spans="1:6" x14ac:dyDescent="0.2">
      <c r="A236" s="89"/>
      <c r="B236" s="89"/>
      <c r="C236" s="89"/>
      <c r="D236" s="89"/>
      <c r="E236" s="89"/>
      <c r="F236" s="89"/>
    </row>
    <row r="237" spans="1:6" x14ac:dyDescent="0.2">
      <c r="A237" s="89"/>
      <c r="B237" s="89"/>
      <c r="C237" s="89"/>
      <c r="D237" s="89"/>
      <c r="E237" s="89"/>
      <c r="F237" s="89"/>
    </row>
    <row r="238" spans="1:6" x14ac:dyDescent="0.2">
      <c r="A238" s="89"/>
      <c r="B238" s="89"/>
      <c r="C238" s="89"/>
      <c r="D238" s="89"/>
      <c r="E238" s="89"/>
      <c r="F238" s="89"/>
    </row>
    <row r="239" spans="1:6" x14ac:dyDescent="0.2">
      <c r="A239" s="89"/>
      <c r="B239" s="89"/>
      <c r="C239" s="89"/>
      <c r="D239" s="89"/>
      <c r="E239" s="89"/>
      <c r="F239" s="89"/>
    </row>
    <row r="240" spans="1:6" x14ac:dyDescent="0.2">
      <c r="A240" s="89"/>
      <c r="B240" s="89"/>
      <c r="C240" s="89"/>
      <c r="D240" s="89"/>
      <c r="E240" s="89"/>
      <c r="F240" s="89"/>
    </row>
    <row r="241" spans="1:6" x14ac:dyDescent="0.2">
      <c r="A241" s="89"/>
      <c r="B241" s="89"/>
      <c r="C241" s="89"/>
      <c r="D241" s="89"/>
      <c r="E241" s="89"/>
      <c r="F241" s="89"/>
    </row>
    <row r="242" spans="1:6" x14ac:dyDescent="0.2">
      <c r="A242" s="89"/>
      <c r="B242" s="89"/>
      <c r="C242" s="89"/>
      <c r="D242" s="89"/>
      <c r="E242" s="89"/>
      <c r="F242" s="89"/>
    </row>
    <row r="243" spans="1:6" x14ac:dyDescent="0.2">
      <c r="A243" s="89"/>
      <c r="B243" s="89"/>
      <c r="C243" s="89"/>
      <c r="D243" s="89"/>
      <c r="E243" s="89"/>
      <c r="F243" s="89"/>
    </row>
    <row r="244" spans="1:6" x14ac:dyDescent="0.2">
      <c r="A244" s="89"/>
      <c r="B244" s="89"/>
      <c r="C244" s="89"/>
      <c r="D244" s="89"/>
      <c r="E244" s="89"/>
      <c r="F244" s="89"/>
    </row>
    <row r="245" spans="1:6" x14ac:dyDescent="0.2">
      <c r="A245" s="89"/>
      <c r="B245" s="89"/>
      <c r="C245" s="89"/>
      <c r="D245" s="89"/>
      <c r="E245" s="89"/>
      <c r="F245" s="89"/>
    </row>
    <row r="246" spans="1:6" x14ac:dyDescent="0.2">
      <c r="A246" s="89"/>
      <c r="B246" s="89"/>
      <c r="C246" s="89"/>
      <c r="D246" s="89"/>
      <c r="E246" s="89"/>
      <c r="F246" s="89"/>
    </row>
    <row r="247" spans="1:6" x14ac:dyDescent="0.2">
      <c r="A247" s="89"/>
      <c r="B247" s="89"/>
      <c r="C247" s="89"/>
      <c r="D247" s="89"/>
      <c r="E247" s="89"/>
      <c r="F247" s="89"/>
    </row>
    <row r="248" spans="1:6" x14ac:dyDescent="0.2">
      <c r="A248" s="89"/>
      <c r="B248" s="89"/>
      <c r="C248" s="89"/>
      <c r="D248" s="89"/>
      <c r="E248" s="89"/>
      <c r="F248" s="89"/>
    </row>
    <row r="249" spans="1:6" x14ac:dyDescent="0.2">
      <c r="A249" s="89"/>
      <c r="B249" s="89"/>
      <c r="C249" s="89"/>
      <c r="D249" s="89"/>
      <c r="E249" s="89"/>
      <c r="F249" s="89"/>
    </row>
    <row r="250" spans="1:6" x14ac:dyDescent="0.2">
      <c r="A250" s="89"/>
      <c r="B250" s="89"/>
      <c r="C250" s="89"/>
      <c r="D250" s="89"/>
      <c r="E250" s="89"/>
      <c r="F250" s="89"/>
    </row>
    <row r="251" spans="1:6" x14ac:dyDescent="0.2">
      <c r="A251" s="89"/>
      <c r="B251" s="89"/>
      <c r="C251" s="89"/>
      <c r="D251" s="89"/>
      <c r="E251" s="89"/>
      <c r="F251" s="89"/>
    </row>
    <row r="252" spans="1:6" x14ac:dyDescent="0.2">
      <c r="A252" s="89"/>
      <c r="B252" s="89"/>
      <c r="C252" s="89"/>
      <c r="D252" s="89"/>
      <c r="E252" s="89"/>
      <c r="F252" s="89"/>
    </row>
    <row r="253" spans="1:6" x14ac:dyDescent="0.2">
      <c r="A253" s="89"/>
      <c r="B253" s="89"/>
      <c r="C253" s="89"/>
      <c r="D253" s="89"/>
      <c r="E253" s="89"/>
      <c r="F253" s="89"/>
    </row>
    <row r="254" spans="1:6" x14ac:dyDescent="0.2">
      <c r="A254" s="89"/>
      <c r="B254" s="89"/>
      <c r="C254" s="89"/>
      <c r="D254" s="89"/>
      <c r="E254" s="89"/>
      <c r="F254" s="89"/>
    </row>
    <row r="255" spans="1:6" x14ac:dyDescent="0.2">
      <c r="A255" s="89"/>
      <c r="B255" s="89"/>
      <c r="C255" s="89"/>
      <c r="D255" s="89"/>
      <c r="E255" s="89"/>
      <c r="F255" s="89"/>
    </row>
    <row r="256" spans="1:6" x14ac:dyDescent="0.2">
      <c r="A256" s="89"/>
      <c r="B256" s="89"/>
      <c r="C256" s="89"/>
      <c r="D256" s="89"/>
      <c r="E256" s="89"/>
      <c r="F256" s="89"/>
    </row>
    <row r="257" spans="1:6" x14ac:dyDescent="0.2">
      <c r="A257" s="89"/>
      <c r="B257" s="89"/>
      <c r="C257" s="89"/>
      <c r="D257" s="89"/>
      <c r="E257" s="89"/>
      <c r="F257" s="89"/>
    </row>
    <row r="258" spans="1:6" x14ac:dyDescent="0.2">
      <c r="A258" s="89"/>
      <c r="B258" s="89"/>
      <c r="C258" s="89"/>
      <c r="D258" s="89"/>
      <c r="E258" s="89"/>
      <c r="F258" s="89"/>
    </row>
    <row r="259" spans="1:6" x14ac:dyDescent="0.2">
      <c r="A259" s="89"/>
      <c r="B259" s="89"/>
      <c r="C259" s="89"/>
      <c r="D259" s="89"/>
      <c r="E259" s="89"/>
      <c r="F259" s="89"/>
    </row>
    <row r="260" spans="1:6" x14ac:dyDescent="0.2">
      <c r="A260" s="89"/>
      <c r="B260" s="89"/>
      <c r="C260" s="89"/>
      <c r="D260" s="89"/>
      <c r="E260" s="89"/>
      <c r="F260" s="89"/>
    </row>
    <row r="261" spans="1:6" x14ac:dyDescent="0.2">
      <c r="A261" s="89"/>
      <c r="B261" s="89"/>
      <c r="C261" s="89"/>
      <c r="D261" s="89"/>
      <c r="E261" s="89"/>
      <c r="F261" s="89"/>
    </row>
    <row r="262" spans="1:6" x14ac:dyDescent="0.2">
      <c r="A262" s="89"/>
      <c r="B262" s="89"/>
      <c r="C262" s="89"/>
      <c r="D262" s="89"/>
      <c r="E262" s="89"/>
      <c r="F262" s="89"/>
    </row>
    <row r="263" spans="1:6" x14ac:dyDescent="0.2">
      <c r="A263" s="89"/>
      <c r="B263" s="89"/>
      <c r="C263" s="89"/>
      <c r="D263" s="89"/>
      <c r="E263" s="89"/>
      <c r="F263" s="89"/>
    </row>
    <row r="264" spans="1:6" x14ac:dyDescent="0.2">
      <c r="A264" s="89"/>
      <c r="B264" s="89"/>
      <c r="C264" s="89"/>
      <c r="D264" s="89"/>
      <c r="E264" s="89"/>
      <c r="F264" s="89"/>
    </row>
    <row r="265" spans="1:6" x14ac:dyDescent="0.2">
      <c r="A265" s="89"/>
      <c r="B265" s="89"/>
      <c r="C265" s="89"/>
      <c r="D265" s="89"/>
      <c r="E265" s="89"/>
      <c r="F265" s="89"/>
    </row>
    <row r="266" spans="1:6" x14ac:dyDescent="0.2">
      <c r="A266" s="89"/>
      <c r="B266" s="89"/>
      <c r="C266" s="89"/>
      <c r="D266" s="89"/>
      <c r="E266" s="89"/>
      <c r="F266" s="89"/>
    </row>
    <row r="267" spans="1:6" x14ac:dyDescent="0.2">
      <c r="A267" s="89"/>
      <c r="B267" s="89"/>
      <c r="C267" s="89"/>
      <c r="D267" s="89"/>
      <c r="E267" s="89"/>
      <c r="F267" s="89"/>
    </row>
    <row r="268" spans="1:6" x14ac:dyDescent="0.2">
      <c r="A268" s="89"/>
      <c r="B268" s="89"/>
      <c r="C268" s="89"/>
      <c r="D268" s="89"/>
      <c r="E268" s="89"/>
      <c r="F268" s="89"/>
    </row>
    <row r="269" spans="1:6" x14ac:dyDescent="0.2">
      <c r="A269" s="89"/>
      <c r="B269" s="89"/>
      <c r="C269" s="89"/>
      <c r="D269" s="89"/>
      <c r="E269" s="89"/>
      <c r="F269" s="89"/>
    </row>
    <row r="270" spans="1:6" x14ac:dyDescent="0.2">
      <c r="A270" s="89"/>
      <c r="B270" s="89"/>
      <c r="C270" s="89"/>
      <c r="D270" s="89"/>
      <c r="E270" s="89"/>
      <c r="F270" s="89"/>
    </row>
    <row r="271" spans="1:6" x14ac:dyDescent="0.2">
      <c r="A271" s="89"/>
      <c r="B271" s="89"/>
      <c r="C271" s="89"/>
      <c r="D271" s="89"/>
      <c r="E271" s="89"/>
      <c r="F271" s="89"/>
    </row>
    <row r="272" spans="1:6" x14ac:dyDescent="0.2">
      <c r="A272" s="89"/>
      <c r="B272" s="89"/>
      <c r="C272" s="89"/>
      <c r="D272" s="89"/>
      <c r="E272" s="89"/>
      <c r="F272" s="89"/>
    </row>
    <row r="273" spans="1:6" x14ac:dyDescent="0.2">
      <c r="A273" s="89"/>
      <c r="B273" s="89"/>
      <c r="C273" s="89"/>
      <c r="D273" s="89"/>
      <c r="E273" s="89"/>
      <c r="F273" s="89"/>
    </row>
    <row r="274" spans="1:6" x14ac:dyDescent="0.2">
      <c r="A274" s="89"/>
      <c r="B274" s="89"/>
      <c r="C274" s="89"/>
      <c r="D274" s="89"/>
      <c r="E274" s="89"/>
      <c r="F274" s="89"/>
    </row>
    <row r="275" spans="1:6" x14ac:dyDescent="0.2">
      <c r="A275" s="89"/>
      <c r="B275" s="89"/>
      <c r="C275" s="89"/>
      <c r="D275" s="89"/>
      <c r="E275" s="89"/>
      <c r="F275" s="89"/>
    </row>
    <row r="276" spans="1:6" x14ac:dyDescent="0.2">
      <c r="A276" s="89"/>
      <c r="B276" s="89"/>
      <c r="C276" s="89"/>
      <c r="D276" s="89"/>
      <c r="E276" s="89"/>
      <c r="F276" s="89"/>
    </row>
    <row r="277" spans="1:6" x14ac:dyDescent="0.2">
      <c r="A277" s="89"/>
      <c r="B277" s="89"/>
      <c r="C277" s="89"/>
      <c r="D277" s="89"/>
      <c r="E277" s="89"/>
      <c r="F277" s="89"/>
    </row>
    <row r="278" spans="1:6" x14ac:dyDescent="0.2">
      <c r="A278" s="89"/>
      <c r="B278" s="89"/>
      <c r="C278" s="89"/>
      <c r="D278" s="89"/>
      <c r="E278" s="89"/>
      <c r="F278" s="89"/>
    </row>
    <row r="279" spans="1:6" x14ac:dyDescent="0.2">
      <c r="A279" s="89"/>
      <c r="B279" s="89"/>
      <c r="C279" s="89"/>
      <c r="D279" s="89"/>
      <c r="E279" s="89"/>
      <c r="F279" s="89"/>
    </row>
    <row r="280" spans="1:6" x14ac:dyDescent="0.2">
      <c r="A280" s="89"/>
      <c r="B280" s="89"/>
      <c r="C280" s="89"/>
      <c r="D280" s="89"/>
      <c r="E280" s="89"/>
      <c r="F280" s="89"/>
    </row>
    <row r="281" spans="1:6" x14ac:dyDescent="0.2">
      <c r="A281" s="89"/>
      <c r="B281" s="89"/>
      <c r="C281" s="89"/>
      <c r="D281" s="89"/>
      <c r="E281" s="89"/>
      <c r="F281" s="89"/>
    </row>
    <row r="282" spans="1:6" x14ac:dyDescent="0.2">
      <c r="A282" s="89"/>
      <c r="B282" s="89"/>
      <c r="C282" s="89"/>
      <c r="D282" s="89"/>
      <c r="E282" s="89"/>
      <c r="F282" s="89"/>
    </row>
    <row r="283" spans="1:6" x14ac:dyDescent="0.2">
      <c r="A283" s="89"/>
      <c r="B283" s="89"/>
      <c r="C283" s="89"/>
      <c r="D283" s="89"/>
      <c r="E283" s="89"/>
      <c r="F283" s="89"/>
    </row>
    <row r="284" spans="1:6" x14ac:dyDescent="0.2">
      <c r="A284" s="89"/>
      <c r="B284" s="89"/>
      <c r="C284" s="89"/>
      <c r="D284" s="89"/>
      <c r="E284" s="89"/>
      <c r="F284" s="89"/>
    </row>
    <row r="285" spans="1:6" x14ac:dyDescent="0.2">
      <c r="A285" s="89"/>
      <c r="B285" s="89"/>
      <c r="C285" s="89"/>
      <c r="D285" s="89"/>
      <c r="E285" s="89"/>
      <c r="F285" s="89"/>
    </row>
    <row r="286" spans="1:6" x14ac:dyDescent="0.2">
      <c r="A286" s="89"/>
      <c r="B286" s="89"/>
      <c r="C286" s="89"/>
      <c r="D286" s="89"/>
      <c r="E286" s="89"/>
      <c r="F286" s="89"/>
    </row>
    <row r="287" spans="1:6" x14ac:dyDescent="0.2">
      <c r="A287" s="89"/>
      <c r="B287" s="89"/>
      <c r="C287" s="89"/>
      <c r="D287" s="89"/>
      <c r="E287" s="89"/>
      <c r="F287" s="89"/>
    </row>
    <row r="288" spans="1:6" x14ac:dyDescent="0.2">
      <c r="A288" s="89"/>
      <c r="B288" s="89"/>
      <c r="C288" s="89"/>
      <c r="D288" s="89"/>
      <c r="E288" s="89"/>
      <c r="F288" s="89"/>
    </row>
    <row r="289" spans="1:6" x14ac:dyDescent="0.2">
      <c r="A289" s="89"/>
      <c r="B289" s="89"/>
      <c r="C289" s="89"/>
      <c r="D289" s="89"/>
      <c r="E289" s="89"/>
      <c r="F289" s="89"/>
    </row>
    <row r="290" spans="1:6" x14ac:dyDescent="0.2">
      <c r="A290" s="89"/>
      <c r="B290" s="89"/>
      <c r="C290" s="89"/>
      <c r="D290" s="89"/>
      <c r="E290" s="89"/>
      <c r="F290" s="89"/>
    </row>
    <row r="291" spans="1:6" x14ac:dyDescent="0.2">
      <c r="A291" s="89"/>
      <c r="B291" s="89"/>
      <c r="C291" s="89"/>
      <c r="D291" s="89"/>
      <c r="E291" s="89"/>
      <c r="F291" s="89"/>
    </row>
    <row r="292" spans="1:6" x14ac:dyDescent="0.2">
      <c r="A292" s="89"/>
      <c r="B292" s="89"/>
      <c r="C292" s="89"/>
      <c r="D292" s="89"/>
      <c r="E292" s="89"/>
      <c r="F292" s="89"/>
    </row>
    <row r="293" spans="1:6" x14ac:dyDescent="0.2">
      <c r="A293" s="89"/>
      <c r="B293" s="89"/>
      <c r="C293" s="89"/>
      <c r="D293" s="89"/>
      <c r="E293" s="89"/>
      <c r="F293" s="89"/>
    </row>
    <row r="294" spans="1:6" x14ac:dyDescent="0.2">
      <c r="A294" s="89"/>
      <c r="B294" s="89"/>
      <c r="C294" s="89"/>
      <c r="D294" s="89"/>
      <c r="E294" s="89"/>
      <c r="F294" s="89"/>
    </row>
    <row r="295" spans="1:6" x14ac:dyDescent="0.2">
      <c r="A295" s="89"/>
      <c r="B295" s="89"/>
      <c r="C295" s="89"/>
      <c r="D295" s="89"/>
      <c r="E295" s="89"/>
      <c r="F295" s="89"/>
    </row>
    <row r="296" spans="1:6" x14ac:dyDescent="0.2">
      <c r="A296" s="89"/>
      <c r="B296" s="89"/>
      <c r="C296" s="89"/>
      <c r="D296" s="89"/>
      <c r="E296" s="89"/>
      <c r="F296" s="89"/>
    </row>
    <row r="297" spans="1:6" x14ac:dyDescent="0.2">
      <c r="A297" s="89"/>
      <c r="B297" s="89"/>
      <c r="C297" s="89"/>
      <c r="D297" s="89"/>
      <c r="E297" s="89"/>
      <c r="F297" s="89"/>
    </row>
    <row r="298" spans="1:6" x14ac:dyDescent="0.2">
      <c r="A298" s="89"/>
      <c r="B298" s="89"/>
      <c r="C298" s="89"/>
      <c r="D298" s="89"/>
      <c r="E298" s="89"/>
      <c r="F298" s="89"/>
    </row>
    <row r="299" spans="1:6" x14ac:dyDescent="0.2">
      <c r="A299" s="89"/>
      <c r="B299" s="89"/>
      <c r="C299" s="89"/>
      <c r="D299" s="89"/>
      <c r="E299" s="89"/>
      <c r="F299" s="89"/>
    </row>
    <row r="300" spans="1:6" x14ac:dyDescent="0.2">
      <c r="A300" s="89"/>
      <c r="B300" s="89"/>
      <c r="C300" s="89"/>
      <c r="D300" s="89"/>
      <c r="E300" s="89"/>
      <c r="F300" s="89"/>
    </row>
    <row r="301" spans="1:6" x14ac:dyDescent="0.2">
      <c r="A301" s="89"/>
      <c r="B301" s="89"/>
      <c r="C301" s="89"/>
      <c r="D301" s="89"/>
      <c r="E301" s="89"/>
      <c r="F301" s="89"/>
    </row>
    <row r="302" spans="1:6" x14ac:dyDescent="0.2">
      <c r="A302" s="89"/>
      <c r="B302" s="89"/>
      <c r="C302" s="89"/>
      <c r="D302" s="89"/>
      <c r="E302" s="89"/>
      <c r="F302" s="89"/>
    </row>
    <row r="303" spans="1:6" x14ac:dyDescent="0.2">
      <c r="A303" s="89"/>
      <c r="B303" s="89"/>
      <c r="C303" s="89"/>
      <c r="D303" s="89"/>
      <c r="E303" s="89"/>
      <c r="F303" s="89"/>
    </row>
    <row r="304" spans="1:6" x14ac:dyDescent="0.2">
      <c r="A304" s="89"/>
      <c r="B304" s="89"/>
      <c r="C304" s="89"/>
      <c r="D304" s="89"/>
      <c r="E304" s="89"/>
      <c r="F304" s="89"/>
    </row>
    <row r="305" spans="1:6" x14ac:dyDescent="0.2">
      <c r="A305" s="89"/>
      <c r="B305" s="89"/>
      <c r="C305" s="89"/>
      <c r="D305" s="89"/>
      <c r="E305" s="89"/>
      <c r="F305" s="89"/>
    </row>
    <row r="306" spans="1:6" x14ac:dyDescent="0.2">
      <c r="A306" s="89"/>
      <c r="B306" s="89"/>
      <c r="C306" s="89"/>
      <c r="D306" s="89"/>
      <c r="E306" s="89"/>
      <c r="F306" s="89"/>
    </row>
    <row r="307" spans="1:6" x14ac:dyDescent="0.2">
      <c r="A307" s="89"/>
      <c r="B307" s="89"/>
      <c r="C307" s="89"/>
      <c r="D307" s="89"/>
      <c r="E307" s="89"/>
      <c r="F307" s="89"/>
    </row>
    <row r="308" spans="1:6" x14ac:dyDescent="0.2">
      <c r="A308" s="89"/>
      <c r="B308" s="89"/>
      <c r="C308" s="89"/>
      <c r="D308" s="89"/>
      <c r="E308" s="89"/>
      <c r="F308" s="89"/>
    </row>
    <row r="309" spans="1:6" x14ac:dyDescent="0.2">
      <c r="A309" s="89"/>
      <c r="B309" s="89"/>
      <c r="C309" s="89"/>
      <c r="D309" s="89"/>
      <c r="E309" s="89"/>
      <c r="F309" s="89"/>
    </row>
    <row r="310" spans="1:6" x14ac:dyDescent="0.2">
      <c r="A310" s="89"/>
      <c r="B310" s="89"/>
      <c r="C310" s="89"/>
      <c r="D310" s="89"/>
      <c r="E310" s="89"/>
      <c r="F310" s="89"/>
    </row>
    <row r="311" spans="1:6" x14ac:dyDescent="0.2">
      <c r="A311" s="89"/>
      <c r="B311" s="89"/>
      <c r="C311" s="89"/>
      <c r="D311" s="89"/>
      <c r="E311" s="89"/>
      <c r="F311" s="89"/>
    </row>
    <row r="312" spans="1:6" x14ac:dyDescent="0.2">
      <c r="A312" s="89"/>
      <c r="B312" s="89"/>
      <c r="C312" s="89"/>
      <c r="D312" s="89"/>
      <c r="E312" s="89"/>
      <c r="F312" s="89"/>
    </row>
    <row r="313" spans="1:6" x14ac:dyDescent="0.2">
      <c r="A313" s="89"/>
      <c r="B313" s="89"/>
      <c r="C313" s="89"/>
      <c r="D313" s="89"/>
      <c r="E313" s="89"/>
      <c r="F313" s="89"/>
    </row>
    <row r="314" spans="1:6" x14ac:dyDescent="0.2">
      <c r="A314" s="89"/>
      <c r="B314" s="89"/>
      <c r="C314" s="89"/>
      <c r="D314" s="89"/>
      <c r="E314" s="89"/>
      <c r="F314" s="89"/>
    </row>
    <row r="315" spans="1:6" x14ac:dyDescent="0.2">
      <c r="A315" s="89"/>
      <c r="B315" s="89"/>
      <c r="C315" s="89"/>
      <c r="D315" s="89"/>
      <c r="E315" s="89"/>
      <c r="F315" s="89"/>
    </row>
    <row r="316" spans="1:6" x14ac:dyDescent="0.2">
      <c r="A316" s="89"/>
      <c r="B316" s="89"/>
      <c r="C316" s="89"/>
      <c r="D316" s="89"/>
      <c r="E316" s="89"/>
      <c r="F316" s="89"/>
    </row>
    <row r="317" spans="1:6" x14ac:dyDescent="0.2">
      <c r="A317" s="89"/>
      <c r="B317" s="89"/>
      <c r="C317" s="89"/>
      <c r="D317" s="89"/>
      <c r="E317" s="89"/>
      <c r="F317" s="89"/>
    </row>
    <row r="318" spans="1:6" x14ac:dyDescent="0.2">
      <c r="A318" s="89"/>
      <c r="B318" s="89"/>
      <c r="C318" s="89"/>
      <c r="D318" s="89"/>
      <c r="E318" s="89"/>
      <c r="F318" s="89"/>
    </row>
    <row r="319" spans="1:6" x14ac:dyDescent="0.2">
      <c r="A319" s="89"/>
      <c r="B319" s="89"/>
      <c r="C319" s="89"/>
      <c r="D319" s="89"/>
      <c r="E319" s="89"/>
      <c r="F319" s="89"/>
    </row>
    <row r="320" spans="1:6" x14ac:dyDescent="0.2">
      <c r="A320" s="89"/>
      <c r="B320" s="89"/>
      <c r="C320" s="89"/>
      <c r="D320" s="89"/>
      <c r="E320" s="89"/>
      <c r="F320" s="89"/>
    </row>
    <row r="321" spans="1:6" x14ac:dyDescent="0.2">
      <c r="A321" s="89"/>
      <c r="B321" s="89"/>
      <c r="C321" s="89"/>
      <c r="D321" s="89"/>
      <c r="E321" s="89"/>
      <c r="F321" s="89"/>
    </row>
    <row r="322" spans="1:6" x14ac:dyDescent="0.2">
      <c r="A322" s="89"/>
      <c r="B322" s="89"/>
      <c r="C322" s="89"/>
      <c r="D322" s="89"/>
      <c r="E322" s="89"/>
      <c r="F322" s="89"/>
    </row>
    <row r="323" spans="1:6" x14ac:dyDescent="0.2">
      <c r="A323" s="89"/>
      <c r="B323" s="89"/>
      <c r="C323" s="89"/>
      <c r="D323" s="89"/>
      <c r="E323" s="89"/>
      <c r="F323" s="89"/>
    </row>
    <row r="324" spans="1:6" x14ac:dyDescent="0.2">
      <c r="A324" s="89"/>
      <c r="B324" s="89"/>
      <c r="C324" s="89"/>
      <c r="D324" s="89"/>
      <c r="E324" s="89"/>
      <c r="F324" s="89"/>
    </row>
    <row r="325" spans="1:6" x14ac:dyDescent="0.2">
      <c r="A325" s="89"/>
      <c r="B325" s="89"/>
      <c r="C325" s="89"/>
      <c r="D325" s="89"/>
      <c r="E325" s="89"/>
      <c r="F325" s="89"/>
    </row>
    <row r="326" spans="1:6" x14ac:dyDescent="0.2">
      <c r="A326" s="89"/>
      <c r="B326" s="89"/>
      <c r="C326" s="89"/>
      <c r="D326" s="89"/>
      <c r="E326" s="89"/>
      <c r="F326" s="89"/>
    </row>
    <row r="327" spans="1:6" x14ac:dyDescent="0.2">
      <c r="A327" s="89"/>
      <c r="B327" s="89"/>
      <c r="C327" s="89"/>
      <c r="D327" s="89"/>
      <c r="E327" s="89"/>
      <c r="F327" s="89"/>
    </row>
    <row r="328" spans="1:6" x14ac:dyDescent="0.2">
      <c r="A328" s="89"/>
      <c r="B328" s="89"/>
      <c r="C328" s="89"/>
      <c r="D328" s="89"/>
      <c r="E328" s="89"/>
      <c r="F328" s="89"/>
    </row>
    <row r="329" spans="1:6" x14ac:dyDescent="0.2">
      <c r="A329" s="89"/>
      <c r="B329" s="89"/>
      <c r="C329" s="89"/>
      <c r="D329" s="89"/>
      <c r="E329" s="89"/>
      <c r="F329" s="89"/>
    </row>
    <row r="330" spans="1:6" x14ac:dyDescent="0.2">
      <c r="A330" s="89"/>
      <c r="B330" s="89"/>
      <c r="C330" s="89"/>
      <c r="D330" s="89"/>
      <c r="E330" s="89"/>
      <c r="F330" s="89"/>
    </row>
    <row r="331" spans="1:6" x14ac:dyDescent="0.2">
      <c r="A331" s="89"/>
      <c r="B331" s="89"/>
      <c r="C331" s="89"/>
      <c r="D331" s="89"/>
      <c r="E331" s="89"/>
      <c r="F331" s="89"/>
    </row>
    <row r="332" spans="1:6" x14ac:dyDescent="0.2">
      <c r="A332" s="89"/>
      <c r="B332" s="89"/>
      <c r="C332" s="89"/>
      <c r="D332" s="89"/>
      <c r="E332" s="89"/>
      <c r="F332" s="89"/>
    </row>
    <row r="333" spans="1:6" x14ac:dyDescent="0.2">
      <c r="A333" s="89"/>
      <c r="B333" s="89"/>
      <c r="C333" s="89"/>
      <c r="D333" s="89"/>
      <c r="E333" s="89"/>
      <c r="F333" s="89"/>
    </row>
    <row r="334" spans="1:6" x14ac:dyDescent="0.2">
      <c r="A334" s="89"/>
      <c r="B334" s="89"/>
      <c r="C334" s="89"/>
      <c r="D334" s="89"/>
      <c r="E334" s="89"/>
      <c r="F334" s="89"/>
    </row>
    <row r="335" spans="1:6" x14ac:dyDescent="0.2">
      <c r="A335" s="89"/>
      <c r="B335" s="89"/>
      <c r="C335" s="89"/>
      <c r="D335" s="89"/>
      <c r="E335" s="89"/>
      <c r="F335" s="89"/>
    </row>
    <row r="336" spans="1:6" x14ac:dyDescent="0.2">
      <c r="A336" s="89"/>
      <c r="B336" s="89"/>
      <c r="C336" s="89"/>
      <c r="D336" s="89"/>
      <c r="E336" s="89"/>
      <c r="F336" s="89"/>
    </row>
    <row r="337" spans="1:6" x14ac:dyDescent="0.2">
      <c r="A337" s="89"/>
      <c r="B337" s="89"/>
      <c r="C337" s="89"/>
      <c r="D337" s="89"/>
      <c r="E337" s="89"/>
      <c r="F337" s="89"/>
    </row>
    <row r="338" spans="1:6" x14ac:dyDescent="0.2">
      <c r="A338" s="89"/>
      <c r="B338" s="89"/>
      <c r="C338" s="89"/>
      <c r="D338" s="89"/>
      <c r="E338" s="89"/>
      <c r="F338" s="89"/>
    </row>
    <row r="339" spans="1:6" x14ac:dyDescent="0.2">
      <c r="A339" s="89"/>
      <c r="B339" s="89"/>
      <c r="C339" s="89"/>
      <c r="D339" s="89"/>
      <c r="E339" s="89"/>
      <c r="F339" s="89"/>
    </row>
    <row r="340" spans="1:6" x14ac:dyDescent="0.2">
      <c r="A340" s="89"/>
      <c r="B340" s="89"/>
      <c r="C340" s="89"/>
      <c r="D340" s="89"/>
      <c r="E340" s="89"/>
      <c r="F340" s="89"/>
    </row>
    <row r="341" spans="1:6" x14ac:dyDescent="0.2">
      <c r="A341" s="89"/>
      <c r="B341" s="89"/>
      <c r="C341" s="89"/>
      <c r="D341" s="89"/>
      <c r="E341" s="89"/>
      <c r="F341" s="89"/>
    </row>
    <row r="342" spans="1:6" x14ac:dyDescent="0.2">
      <c r="A342" s="89"/>
      <c r="B342" s="89"/>
      <c r="C342" s="89"/>
      <c r="D342" s="89"/>
      <c r="E342" s="89"/>
      <c r="F342" s="89"/>
    </row>
    <row r="343" spans="1:6" x14ac:dyDescent="0.2">
      <c r="A343" s="89"/>
      <c r="B343" s="89"/>
      <c r="C343" s="89"/>
      <c r="D343" s="89"/>
      <c r="E343" s="89"/>
      <c r="F343" s="89"/>
    </row>
    <row r="344" spans="1:6" x14ac:dyDescent="0.2">
      <c r="A344" s="89"/>
      <c r="B344" s="89"/>
      <c r="C344" s="89"/>
      <c r="D344" s="89"/>
      <c r="E344" s="89"/>
      <c r="F344" s="89"/>
    </row>
    <row r="345" spans="1:6" x14ac:dyDescent="0.2">
      <c r="A345" s="89"/>
      <c r="B345" s="89"/>
      <c r="C345" s="89"/>
      <c r="D345" s="89"/>
      <c r="E345" s="89"/>
      <c r="F345" s="89"/>
    </row>
    <row r="346" spans="1:6" x14ac:dyDescent="0.2">
      <c r="A346" s="89"/>
      <c r="B346" s="89"/>
      <c r="C346" s="89"/>
      <c r="D346" s="89"/>
      <c r="E346" s="89"/>
      <c r="F346" s="89"/>
    </row>
    <row r="347" spans="1:6" x14ac:dyDescent="0.2">
      <c r="A347" s="89"/>
      <c r="B347" s="89"/>
      <c r="C347" s="89"/>
      <c r="D347" s="89"/>
      <c r="E347" s="89"/>
      <c r="F347" s="89"/>
    </row>
    <row r="348" spans="1:6" x14ac:dyDescent="0.2">
      <c r="A348" s="89"/>
      <c r="B348" s="89"/>
      <c r="C348" s="89"/>
      <c r="D348" s="89"/>
      <c r="E348" s="89"/>
      <c r="F348" s="89"/>
    </row>
    <row r="349" spans="1:6" x14ac:dyDescent="0.2">
      <c r="A349" s="89"/>
      <c r="B349" s="89"/>
      <c r="C349" s="89"/>
      <c r="D349" s="89"/>
      <c r="E349" s="89"/>
      <c r="F349" s="89"/>
    </row>
    <row r="350" spans="1:6" x14ac:dyDescent="0.2">
      <c r="A350" s="89"/>
      <c r="B350" s="89"/>
      <c r="C350" s="89"/>
      <c r="D350" s="89"/>
      <c r="E350" s="89"/>
      <c r="F350" s="89"/>
    </row>
    <row r="351" spans="1:6" x14ac:dyDescent="0.2">
      <c r="A351" s="89"/>
      <c r="B351" s="89"/>
      <c r="C351" s="89"/>
      <c r="D351" s="89"/>
      <c r="E351" s="89"/>
      <c r="F351" s="89"/>
    </row>
    <row r="352" spans="1:6" x14ac:dyDescent="0.2">
      <c r="A352" s="89"/>
      <c r="B352" s="89"/>
      <c r="C352" s="89"/>
      <c r="D352" s="89"/>
      <c r="E352" s="89"/>
      <c r="F352" s="89"/>
    </row>
    <row r="353" spans="1:6" x14ac:dyDescent="0.2">
      <c r="A353" s="89"/>
      <c r="B353" s="89"/>
      <c r="C353" s="89"/>
      <c r="D353" s="89"/>
      <c r="E353" s="89"/>
      <c r="F353" s="89"/>
    </row>
    <row r="354" spans="1:6" x14ac:dyDescent="0.2">
      <c r="A354" s="89"/>
      <c r="B354" s="89"/>
      <c r="C354" s="89"/>
      <c r="D354" s="89"/>
      <c r="E354" s="89"/>
      <c r="F354" s="89"/>
    </row>
    <row r="355" spans="1:6" x14ac:dyDescent="0.2">
      <c r="A355" s="89"/>
      <c r="B355" s="89"/>
      <c r="C355" s="89"/>
      <c r="D355" s="89"/>
      <c r="E355" s="89"/>
      <c r="F355" s="89"/>
    </row>
    <row r="356" spans="1:6" x14ac:dyDescent="0.2">
      <c r="A356" s="89"/>
      <c r="B356" s="89"/>
      <c r="C356" s="89"/>
      <c r="D356" s="89"/>
      <c r="E356" s="89"/>
      <c r="F356" s="89"/>
    </row>
    <row r="357" spans="1:6" x14ac:dyDescent="0.2">
      <c r="A357" s="89"/>
      <c r="B357" s="89"/>
      <c r="C357" s="89"/>
      <c r="D357" s="89"/>
      <c r="E357" s="89"/>
      <c r="F357" s="89"/>
    </row>
    <row r="358" spans="1:6" x14ac:dyDescent="0.2">
      <c r="A358" s="89"/>
      <c r="B358" s="89"/>
      <c r="C358" s="89"/>
      <c r="D358" s="89"/>
      <c r="E358" s="89"/>
      <c r="F358" s="89"/>
    </row>
    <row r="359" spans="1:6" x14ac:dyDescent="0.2">
      <c r="A359" s="89"/>
      <c r="B359" s="89"/>
      <c r="C359" s="89"/>
      <c r="D359" s="89"/>
      <c r="E359" s="89"/>
      <c r="F359" s="89"/>
    </row>
    <row r="360" spans="1:6" x14ac:dyDescent="0.2">
      <c r="A360" s="89"/>
      <c r="B360" s="89"/>
      <c r="C360" s="89"/>
      <c r="D360" s="89"/>
      <c r="E360" s="89"/>
      <c r="F360" s="89"/>
    </row>
    <row r="361" spans="1:6" x14ac:dyDescent="0.2">
      <c r="A361" s="89"/>
      <c r="B361" s="89"/>
      <c r="C361" s="89"/>
      <c r="D361" s="89"/>
      <c r="E361" s="89"/>
      <c r="F361" s="89"/>
    </row>
    <row r="362" spans="1:6" x14ac:dyDescent="0.2">
      <c r="A362" s="89"/>
      <c r="B362" s="89"/>
      <c r="C362" s="89"/>
      <c r="D362" s="89"/>
      <c r="E362" s="89"/>
      <c r="F362" s="89"/>
    </row>
    <row r="363" spans="1:6" x14ac:dyDescent="0.2">
      <c r="A363" s="89"/>
      <c r="B363" s="89"/>
      <c r="C363" s="89"/>
      <c r="D363" s="89"/>
      <c r="E363" s="89"/>
      <c r="F363" s="89"/>
    </row>
    <row r="364" spans="1:6" x14ac:dyDescent="0.2">
      <c r="A364" s="89"/>
      <c r="B364" s="89"/>
      <c r="C364" s="89"/>
      <c r="D364" s="89"/>
      <c r="E364" s="89"/>
      <c r="F364" s="89"/>
    </row>
    <row r="365" spans="1:6" x14ac:dyDescent="0.2">
      <c r="A365" s="89"/>
      <c r="B365" s="89"/>
      <c r="C365" s="89"/>
      <c r="D365" s="89"/>
      <c r="E365" s="89"/>
      <c r="F365" s="89"/>
    </row>
    <row r="366" spans="1:6" x14ac:dyDescent="0.2">
      <c r="A366" s="89"/>
      <c r="B366" s="89"/>
      <c r="C366" s="89"/>
      <c r="D366" s="89"/>
      <c r="E366" s="89"/>
      <c r="F366" s="89"/>
    </row>
    <row r="367" spans="1:6" x14ac:dyDescent="0.2">
      <c r="A367" s="89"/>
      <c r="B367" s="89"/>
      <c r="C367" s="89"/>
      <c r="D367" s="89"/>
      <c r="E367" s="89"/>
      <c r="F367" s="89"/>
    </row>
    <row r="368" spans="1:6" x14ac:dyDescent="0.2">
      <c r="A368" s="89"/>
      <c r="B368" s="89"/>
      <c r="C368" s="89"/>
      <c r="D368" s="89"/>
      <c r="E368" s="89"/>
      <c r="F368" s="89"/>
    </row>
    <row r="369" spans="1:6" x14ac:dyDescent="0.2">
      <c r="A369" s="89"/>
      <c r="B369" s="89"/>
      <c r="C369" s="89"/>
      <c r="D369" s="89"/>
      <c r="E369" s="89"/>
      <c r="F369" s="89"/>
    </row>
    <row r="370" spans="1:6" x14ac:dyDescent="0.2">
      <c r="A370" s="89"/>
      <c r="B370" s="89"/>
      <c r="C370" s="89"/>
      <c r="D370" s="89"/>
      <c r="E370" s="89"/>
      <c r="F370" s="89"/>
    </row>
    <row r="371" spans="1:6" x14ac:dyDescent="0.2">
      <c r="A371" s="89"/>
      <c r="B371" s="89"/>
      <c r="C371" s="89"/>
      <c r="D371" s="89"/>
      <c r="E371" s="89"/>
      <c r="F371" s="89"/>
    </row>
    <row r="372" spans="1:6" x14ac:dyDescent="0.2">
      <c r="A372" s="89"/>
      <c r="B372" s="89"/>
      <c r="C372" s="89"/>
      <c r="D372" s="89"/>
      <c r="E372" s="89"/>
      <c r="F372" s="89"/>
    </row>
    <row r="373" spans="1:6" x14ac:dyDescent="0.2">
      <c r="A373" s="89"/>
      <c r="B373" s="89"/>
      <c r="C373" s="89"/>
      <c r="D373" s="89"/>
      <c r="E373" s="89"/>
      <c r="F373" s="89"/>
    </row>
    <row r="374" spans="1:6" x14ac:dyDescent="0.2">
      <c r="A374" s="89"/>
      <c r="B374" s="89"/>
      <c r="C374" s="89"/>
      <c r="D374" s="89"/>
      <c r="E374" s="89"/>
      <c r="F374" s="89"/>
    </row>
    <row r="375" spans="1:6" x14ac:dyDescent="0.2">
      <c r="A375" s="89"/>
      <c r="B375" s="89"/>
      <c r="C375" s="89"/>
      <c r="D375" s="89"/>
      <c r="E375" s="89"/>
      <c r="F375" s="89"/>
    </row>
    <row r="376" spans="1:6" x14ac:dyDescent="0.2">
      <c r="A376" s="89"/>
      <c r="B376" s="89"/>
      <c r="C376" s="89"/>
      <c r="D376" s="89"/>
      <c r="E376" s="89"/>
      <c r="F376" s="89"/>
    </row>
    <row r="377" spans="1:6" x14ac:dyDescent="0.2">
      <c r="A377" s="89"/>
      <c r="B377" s="89"/>
      <c r="C377" s="89"/>
      <c r="D377" s="89"/>
      <c r="E377" s="89"/>
      <c r="F377" s="89"/>
    </row>
    <row r="378" spans="1:6" x14ac:dyDescent="0.2">
      <c r="A378" s="89"/>
      <c r="B378" s="89"/>
      <c r="C378" s="89"/>
      <c r="D378" s="89"/>
      <c r="E378" s="89"/>
      <c r="F378" s="89"/>
    </row>
    <row r="379" spans="1:6" x14ac:dyDescent="0.2">
      <c r="A379" s="89"/>
      <c r="B379" s="89"/>
      <c r="C379" s="89"/>
      <c r="D379" s="89"/>
      <c r="E379" s="89"/>
      <c r="F379" s="89"/>
    </row>
    <row r="380" spans="1:6" x14ac:dyDescent="0.2">
      <c r="A380" s="89"/>
      <c r="B380" s="89"/>
      <c r="C380" s="89"/>
      <c r="D380" s="89"/>
      <c r="E380" s="89"/>
      <c r="F380" s="89"/>
    </row>
    <row r="381" spans="1:6" x14ac:dyDescent="0.2">
      <c r="A381" s="89"/>
      <c r="B381" s="89"/>
      <c r="C381" s="89"/>
      <c r="D381" s="89"/>
      <c r="E381" s="89"/>
      <c r="F381" s="89"/>
    </row>
    <row r="382" spans="1:6" x14ac:dyDescent="0.2">
      <c r="A382" s="89"/>
      <c r="B382" s="89"/>
      <c r="C382" s="89"/>
      <c r="D382" s="89"/>
      <c r="E382" s="89"/>
      <c r="F382" s="89"/>
    </row>
    <row r="383" spans="1:6" x14ac:dyDescent="0.2">
      <c r="A383" s="89"/>
      <c r="B383" s="89"/>
      <c r="C383" s="89"/>
      <c r="D383" s="89"/>
      <c r="E383" s="89"/>
      <c r="F383" s="89"/>
    </row>
    <row r="384" spans="1:6" x14ac:dyDescent="0.2">
      <c r="A384" s="89"/>
      <c r="B384" s="89"/>
      <c r="C384" s="89"/>
      <c r="D384" s="89"/>
      <c r="E384" s="89"/>
      <c r="F384" s="89"/>
    </row>
    <row r="385" spans="1:6" x14ac:dyDescent="0.2">
      <c r="A385" s="89"/>
      <c r="B385" s="89"/>
      <c r="C385" s="89"/>
      <c r="D385" s="89"/>
      <c r="E385" s="89"/>
      <c r="F385" s="89"/>
    </row>
    <row r="386" spans="1:6" x14ac:dyDescent="0.2">
      <c r="A386" s="89"/>
      <c r="B386" s="89"/>
      <c r="C386" s="89"/>
      <c r="D386" s="89"/>
      <c r="E386" s="89"/>
      <c r="F386" s="89"/>
    </row>
    <row r="387" spans="1:6" x14ac:dyDescent="0.2">
      <c r="A387" s="89"/>
      <c r="B387" s="89"/>
      <c r="C387" s="89"/>
      <c r="D387" s="89"/>
      <c r="E387" s="89"/>
      <c r="F387" s="89"/>
    </row>
    <row r="388" spans="1:6" x14ac:dyDescent="0.2">
      <c r="A388" s="89"/>
      <c r="B388" s="89"/>
      <c r="C388" s="89"/>
      <c r="D388" s="89"/>
      <c r="E388" s="89"/>
      <c r="F388" s="89"/>
    </row>
    <row r="389" spans="1:6" x14ac:dyDescent="0.2">
      <c r="A389" s="89"/>
      <c r="B389" s="89"/>
      <c r="C389" s="89"/>
      <c r="D389" s="89"/>
      <c r="E389" s="89"/>
      <c r="F389" s="89"/>
    </row>
    <row r="390" spans="1:6" x14ac:dyDescent="0.2">
      <c r="A390" s="89"/>
      <c r="B390" s="89"/>
      <c r="C390" s="89"/>
      <c r="D390" s="89"/>
      <c r="E390" s="89"/>
      <c r="F390" s="89"/>
    </row>
    <row r="391" spans="1:6" x14ac:dyDescent="0.2">
      <c r="A391" s="89"/>
      <c r="B391" s="89"/>
      <c r="C391" s="89"/>
      <c r="D391" s="89"/>
      <c r="E391" s="89"/>
      <c r="F391" s="89"/>
    </row>
    <row r="392" spans="1:6" x14ac:dyDescent="0.2">
      <c r="A392" s="89"/>
      <c r="B392" s="89"/>
      <c r="C392" s="89"/>
      <c r="D392" s="89"/>
      <c r="E392" s="89"/>
      <c r="F392" s="89"/>
    </row>
    <row r="393" spans="1:6" x14ac:dyDescent="0.2">
      <c r="A393" s="89"/>
      <c r="B393" s="89"/>
      <c r="C393" s="89"/>
      <c r="D393" s="89"/>
      <c r="E393" s="89"/>
      <c r="F393" s="89"/>
    </row>
    <row r="394" spans="1:6" x14ac:dyDescent="0.2">
      <c r="A394" s="89"/>
      <c r="B394" s="89"/>
      <c r="C394" s="89"/>
      <c r="D394" s="89"/>
      <c r="E394" s="89"/>
      <c r="F394" s="89"/>
    </row>
    <row r="395" spans="1:6" x14ac:dyDescent="0.2">
      <c r="A395" s="89"/>
      <c r="B395" s="89"/>
      <c r="C395" s="89"/>
      <c r="D395" s="89"/>
      <c r="E395" s="89"/>
      <c r="F395" s="89"/>
    </row>
    <row r="396" spans="1:6" x14ac:dyDescent="0.2">
      <c r="A396" s="89"/>
      <c r="B396" s="89"/>
      <c r="C396" s="89"/>
      <c r="D396" s="89"/>
      <c r="E396" s="89"/>
      <c r="F396" s="89"/>
    </row>
    <row r="397" spans="1:6" x14ac:dyDescent="0.2">
      <c r="A397" s="89"/>
      <c r="B397" s="89"/>
      <c r="C397" s="89"/>
      <c r="D397" s="89"/>
      <c r="E397" s="89"/>
      <c r="F397" s="89"/>
    </row>
    <row r="398" spans="1:6" x14ac:dyDescent="0.2">
      <c r="A398" s="89"/>
      <c r="B398" s="89"/>
      <c r="C398" s="89"/>
      <c r="D398" s="89"/>
      <c r="E398" s="89"/>
      <c r="F398" s="89"/>
    </row>
    <row r="399" spans="1:6" x14ac:dyDescent="0.2">
      <c r="A399" s="89"/>
      <c r="B399" s="89"/>
      <c r="C399" s="89"/>
      <c r="D399" s="89"/>
      <c r="E399" s="89"/>
      <c r="F399" s="89"/>
    </row>
    <row r="400" spans="1:6" x14ac:dyDescent="0.2">
      <c r="A400" s="89"/>
      <c r="B400" s="89"/>
      <c r="C400" s="89"/>
      <c r="D400" s="89"/>
      <c r="E400" s="89"/>
      <c r="F400" s="89"/>
    </row>
    <row r="401" spans="1:6" x14ac:dyDescent="0.2">
      <c r="A401" s="89"/>
      <c r="B401" s="89"/>
      <c r="C401" s="89"/>
      <c r="D401" s="89"/>
      <c r="E401" s="89"/>
      <c r="F401" s="89"/>
    </row>
    <row r="402" spans="1:6" x14ac:dyDescent="0.2">
      <c r="A402" s="89"/>
      <c r="B402" s="89"/>
      <c r="C402" s="89"/>
      <c r="D402" s="89"/>
      <c r="E402" s="89"/>
      <c r="F402" s="89"/>
    </row>
    <row r="403" spans="1:6" x14ac:dyDescent="0.2">
      <c r="A403" s="89"/>
      <c r="B403" s="89"/>
      <c r="C403" s="89"/>
      <c r="D403" s="89"/>
      <c r="E403" s="89"/>
      <c r="F403" s="89"/>
    </row>
    <row r="404" spans="1:6" x14ac:dyDescent="0.2">
      <c r="A404" s="89"/>
      <c r="B404" s="89"/>
      <c r="C404" s="89"/>
      <c r="D404" s="89"/>
      <c r="E404" s="89"/>
      <c r="F404" s="89"/>
    </row>
    <row r="405" spans="1:6" x14ac:dyDescent="0.2">
      <c r="A405" s="89"/>
      <c r="B405" s="89"/>
      <c r="C405" s="89"/>
      <c r="D405" s="89"/>
      <c r="E405" s="89"/>
      <c r="F405" s="89"/>
    </row>
    <row r="406" spans="1:6" x14ac:dyDescent="0.2">
      <c r="A406" s="89"/>
      <c r="B406" s="89"/>
      <c r="C406" s="89"/>
      <c r="D406" s="89"/>
      <c r="E406" s="89"/>
      <c r="F406" s="89"/>
    </row>
    <row r="407" spans="1:6" x14ac:dyDescent="0.2">
      <c r="A407" s="89"/>
      <c r="B407" s="89"/>
      <c r="C407" s="89"/>
      <c r="D407" s="89"/>
      <c r="E407" s="89"/>
      <c r="F407" s="89"/>
    </row>
    <row r="408" spans="1:6" x14ac:dyDescent="0.2">
      <c r="A408" s="89"/>
      <c r="B408" s="89"/>
      <c r="C408" s="89"/>
      <c r="D408" s="89"/>
      <c r="E408" s="89"/>
      <c r="F408" s="89"/>
    </row>
    <row r="409" spans="1:6" x14ac:dyDescent="0.2">
      <c r="A409" s="89"/>
      <c r="B409" s="89"/>
      <c r="C409" s="89"/>
      <c r="D409" s="89"/>
      <c r="E409" s="89"/>
      <c r="F409" s="89"/>
    </row>
    <row r="410" spans="1:6" x14ac:dyDescent="0.2">
      <c r="A410" s="89"/>
      <c r="B410" s="89"/>
      <c r="C410" s="89"/>
      <c r="D410" s="89"/>
      <c r="E410" s="89"/>
      <c r="F410" s="89"/>
    </row>
    <row r="411" spans="1:6" x14ac:dyDescent="0.2">
      <c r="A411" s="89"/>
      <c r="B411" s="89"/>
      <c r="C411" s="89"/>
      <c r="D411" s="89"/>
      <c r="E411" s="89"/>
      <c r="F411" s="89"/>
    </row>
    <row r="412" spans="1:6" x14ac:dyDescent="0.2">
      <c r="A412" s="89"/>
      <c r="B412" s="89"/>
      <c r="C412" s="89"/>
      <c r="D412" s="89"/>
      <c r="E412" s="89"/>
      <c r="F412" s="89"/>
    </row>
    <row r="413" spans="1:6" x14ac:dyDescent="0.2">
      <c r="A413" s="89"/>
      <c r="B413" s="89"/>
      <c r="C413" s="89"/>
      <c r="D413" s="89"/>
      <c r="E413" s="89"/>
      <c r="F413" s="89"/>
    </row>
    <row r="414" spans="1:6" x14ac:dyDescent="0.2">
      <c r="A414" s="89"/>
      <c r="B414" s="89"/>
      <c r="C414" s="89"/>
      <c r="D414" s="89"/>
      <c r="E414" s="89"/>
      <c r="F414" s="89"/>
    </row>
    <row r="415" spans="1:6" x14ac:dyDescent="0.2">
      <c r="A415" s="89"/>
      <c r="B415" s="89"/>
      <c r="C415" s="89"/>
      <c r="D415" s="89"/>
      <c r="E415" s="89"/>
      <c r="F415" s="89"/>
    </row>
    <row r="416" spans="1:6" x14ac:dyDescent="0.2">
      <c r="A416" s="89"/>
      <c r="B416" s="89"/>
      <c r="C416" s="89"/>
      <c r="D416" s="89"/>
      <c r="E416" s="89"/>
      <c r="F416" s="89"/>
    </row>
    <row r="417" spans="1:6" x14ac:dyDescent="0.2">
      <c r="A417" s="89"/>
      <c r="B417" s="89"/>
      <c r="C417" s="89"/>
      <c r="D417" s="89"/>
      <c r="E417" s="89"/>
      <c r="F417" s="89"/>
    </row>
    <row r="418" spans="1:6" x14ac:dyDescent="0.2">
      <c r="A418" s="89"/>
      <c r="B418" s="89"/>
      <c r="C418" s="89"/>
      <c r="D418" s="89"/>
      <c r="E418" s="89"/>
      <c r="F418" s="89"/>
    </row>
    <row r="419" spans="1:6" x14ac:dyDescent="0.2">
      <c r="A419" s="89"/>
      <c r="B419" s="89"/>
      <c r="C419" s="89"/>
      <c r="D419" s="89"/>
      <c r="E419" s="89"/>
      <c r="F419" s="89"/>
    </row>
    <row r="420" spans="1:6" x14ac:dyDescent="0.2">
      <c r="A420" s="89"/>
      <c r="B420" s="89"/>
      <c r="C420" s="89"/>
      <c r="D420" s="89"/>
      <c r="E420" s="89"/>
      <c r="F420" s="89"/>
    </row>
    <row r="421" spans="1:6" x14ac:dyDescent="0.2">
      <c r="A421" s="89"/>
      <c r="B421" s="89"/>
      <c r="C421" s="89"/>
      <c r="D421" s="89"/>
      <c r="E421" s="89"/>
      <c r="F421" s="89"/>
    </row>
    <row r="422" spans="1:6" x14ac:dyDescent="0.2">
      <c r="A422" s="89"/>
      <c r="B422" s="89"/>
      <c r="C422" s="89"/>
      <c r="D422" s="89"/>
      <c r="E422" s="89"/>
      <c r="F422" s="89"/>
    </row>
    <row r="423" spans="1:6" x14ac:dyDescent="0.2">
      <c r="A423" s="89"/>
      <c r="B423" s="89"/>
      <c r="C423" s="89"/>
      <c r="D423" s="89"/>
      <c r="E423" s="89"/>
      <c r="F423" s="89"/>
    </row>
    <row r="424" spans="1:6" x14ac:dyDescent="0.2">
      <c r="A424" s="89"/>
      <c r="B424" s="89"/>
      <c r="C424" s="89"/>
      <c r="D424" s="89"/>
      <c r="E424" s="89"/>
      <c r="F424" s="89"/>
    </row>
    <row r="425" spans="1:6" x14ac:dyDescent="0.2">
      <c r="A425" s="89"/>
      <c r="B425" s="89"/>
      <c r="C425" s="89"/>
      <c r="D425" s="89"/>
      <c r="E425" s="89"/>
      <c r="F425" s="89"/>
    </row>
    <row r="426" spans="1:6" x14ac:dyDescent="0.2">
      <c r="A426" s="89"/>
      <c r="B426" s="89"/>
      <c r="C426" s="89"/>
      <c r="D426" s="89"/>
      <c r="E426" s="89"/>
      <c r="F426" s="89"/>
    </row>
    <row r="427" spans="1:6" x14ac:dyDescent="0.2">
      <c r="A427" s="89"/>
      <c r="B427" s="89"/>
      <c r="C427" s="89"/>
      <c r="D427" s="89"/>
      <c r="E427" s="89"/>
      <c r="F427" s="89"/>
    </row>
    <row r="428" spans="1:6" x14ac:dyDescent="0.2">
      <c r="A428" s="89"/>
      <c r="B428" s="89"/>
      <c r="C428" s="89"/>
      <c r="D428" s="89"/>
      <c r="E428" s="89"/>
      <c r="F428" s="89"/>
    </row>
    <row r="429" spans="1:6" x14ac:dyDescent="0.2">
      <c r="A429" s="89"/>
      <c r="B429" s="89"/>
      <c r="C429" s="89"/>
      <c r="D429" s="89"/>
      <c r="E429" s="89"/>
      <c r="F429" s="89"/>
    </row>
  </sheetData>
  <dataConsolidate/>
  <mergeCells count="4">
    <mergeCell ref="E3:F3"/>
    <mergeCell ref="J3:K3"/>
    <mergeCell ref="B3:D3"/>
    <mergeCell ref="G3:I3"/>
  </mergeCells>
  <pageMargins left="0" right="0" top="0.15748031496062992" bottom="0.15748031496062992" header="0.11811023622047245" footer="0.11811023622047245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1"/>
  <sheetViews>
    <sheetView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G5" sqref="G5"/>
    </sheetView>
  </sheetViews>
  <sheetFormatPr defaultRowHeight="14.25" x14ac:dyDescent="0.2"/>
  <cols>
    <col min="1" max="1" width="24.125" style="1" customWidth="1"/>
    <col min="2" max="2" width="11.375" style="1" customWidth="1"/>
    <col min="3" max="3" width="10" style="1" customWidth="1"/>
    <col min="4" max="4" width="9.875" style="1" customWidth="1"/>
    <col min="5" max="5" width="7.625" style="14" customWidth="1"/>
    <col min="6" max="6" width="8.375" bestFit="1" customWidth="1"/>
    <col min="7" max="8" width="10" bestFit="1" customWidth="1"/>
    <col min="9" max="9" width="9.875" customWidth="1"/>
    <col min="10" max="10" width="9.75" customWidth="1"/>
    <col min="11" max="11" width="9.25" customWidth="1"/>
    <col min="13" max="13" width="0" hidden="1" customWidth="1"/>
  </cols>
  <sheetData>
    <row r="1" spans="1:16" ht="15" x14ac:dyDescent="0.25">
      <c r="A1" s="91" t="s">
        <v>110</v>
      </c>
      <c r="B1" s="91"/>
      <c r="C1" s="91"/>
      <c r="D1" s="91"/>
      <c r="E1" s="92"/>
      <c r="F1" s="93"/>
      <c r="G1" s="93"/>
      <c r="H1" s="93"/>
      <c r="I1" s="93"/>
      <c r="J1" s="93"/>
      <c r="K1" s="93"/>
      <c r="L1" s="93"/>
      <c r="M1" s="94"/>
      <c r="N1" s="93"/>
      <c r="O1" s="93"/>
      <c r="P1" s="93"/>
    </row>
    <row r="2" spans="1:16" ht="15" x14ac:dyDescent="0.25">
      <c r="A2" s="91"/>
      <c r="B2" s="91"/>
      <c r="C2" s="91"/>
      <c r="D2" s="95"/>
      <c r="E2" s="95"/>
      <c r="F2" s="95"/>
      <c r="G2" s="95"/>
      <c r="H2" s="95"/>
      <c r="I2" s="95"/>
      <c r="J2" s="95"/>
      <c r="K2" s="95"/>
    </row>
    <row r="3" spans="1:16" s="10" customFormat="1" ht="15" customHeight="1" x14ac:dyDescent="0.25">
      <c r="A3" s="96"/>
      <c r="B3" s="246" t="s">
        <v>96</v>
      </c>
      <c r="C3" s="249"/>
      <c r="D3" s="247"/>
      <c r="E3" s="248" t="s">
        <v>76</v>
      </c>
      <c r="F3" s="248"/>
      <c r="G3" s="246" t="s">
        <v>97</v>
      </c>
      <c r="H3" s="249"/>
      <c r="I3" s="249"/>
      <c r="J3" s="248" t="s">
        <v>76</v>
      </c>
      <c r="K3" s="248"/>
    </row>
    <row r="4" spans="1:16" s="10" customFormat="1" ht="15" x14ac:dyDescent="0.25">
      <c r="A4" s="97"/>
      <c r="B4" s="90">
        <v>2014</v>
      </c>
      <c r="C4" s="90">
        <v>2013</v>
      </c>
      <c r="D4" s="90">
        <v>2012</v>
      </c>
      <c r="E4" s="90" t="s">
        <v>120</v>
      </c>
      <c r="F4" s="90" t="s">
        <v>121</v>
      </c>
      <c r="G4" s="90">
        <v>2014</v>
      </c>
      <c r="H4" s="90">
        <v>2013</v>
      </c>
      <c r="I4" s="90">
        <v>2012</v>
      </c>
      <c r="J4" s="90" t="s">
        <v>120</v>
      </c>
      <c r="K4" s="90" t="s">
        <v>121</v>
      </c>
    </row>
    <row r="5" spans="1:16" ht="15" x14ac:dyDescent="0.25">
      <c r="A5" s="98" t="s">
        <v>0</v>
      </c>
      <c r="B5" s="42">
        <v>275886</v>
      </c>
      <c r="C5" s="42">
        <v>338946</v>
      </c>
      <c r="D5" s="42">
        <v>298287</v>
      </c>
      <c r="E5" s="103">
        <f>B5/C5-1</f>
        <v>-0.18604733497371262</v>
      </c>
      <c r="F5" s="41">
        <f>B5/D5-1</f>
        <v>-7.5098814229249022E-2</v>
      </c>
      <c r="G5" s="42">
        <f>B5+ספטמבר!G5</f>
        <v>2503458</v>
      </c>
      <c r="H5" s="42">
        <v>2464631</v>
      </c>
      <c r="I5" s="42">
        <f>D5+ספטמבר!I5</f>
        <v>2467188</v>
      </c>
      <c r="J5" s="104">
        <f>G5/H5-1</f>
        <v>1.5753676716717457E-2</v>
      </c>
      <c r="K5" s="104">
        <f>G5/I5-1</f>
        <v>1.4700946989041785E-2</v>
      </c>
    </row>
    <row r="6" spans="1:16" ht="15" x14ac:dyDescent="0.25">
      <c r="A6" s="98" t="s">
        <v>1</v>
      </c>
      <c r="B6" s="42">
        <f>B8+B21</f>
        <v>17747</v>
      </c>
      <c r="C6" s="42">
        <v>25710</v>
      </c>
      <c r="D6" s="42">
        <v>22438</v>
      </c>
      <c r="E6" s="103">
        <f>B6/C6-1</f>
        <v>-0.30972384286269938</v>
      </c>
      <c r="F6" s="41">
        <f>B6/D6-1</f>
        <v>-0.20906497905339161</v>
      </c>
      <c r="G6" s="42">
        <f>B6+ספטמבר!G6</f>
        <v>193534</v>
      </c>
      <c r="H6" s="42">
        <v>196230</v>
      </c>
      <c r="I6" s="42">
        <f>D6+ספטמבר!I6</f>
        <v>197901</v>
      </c>
      <c r="J6" s="104">
        <f t="shared" ref="J6:J69" si="0">G6/H6-1</f>
        <v>-1.3738979768638804E-2</v>
      </c>
      <c r="K6" s="104">
        <f t="shared" ref="K6:K69" si="1">G6/I6-1</f>
        <v>-2.2066588849980584E-2</v>
      </c>
    </row>
    <row r="7" spans="1:16" ht="15" x14ac:dyDescent="0.25">
      <c r="A7" s="98"/>
      <c r="B7" s="42"/>
      <c r="C7" s="42"/>
      <c r="D7" s="42"/>
      <c r="E7" s="103"/>
      <c r="F7" s="41"/>
      <c r="G7" s="42"/>
      <c r="H7" s="42"/>
      <c r="I7" s="42"/>
      <c r="J7" s="104"/>
      <c r="K7" s="104"/>
    </row>
    <row r="8" spans="1:16" ht="15" x14ac:dyDescent="0.25">
      <c r="A8" s="98" t="s">
        <v>2</v>
      </c>
      <c r="B8" s="42">
        <f>SUM(B9:B19)</f>
        <v>13535</v>
      </c>
      <c r="C8" s="42">
        <v>19474</v>
      </c>
      <c r="D8" s="42">
        <v>16848</v>
      </c>
      <c r="E8" s="103">
        <f t="shared" ref="E8:E70" si="2">B8/C8-1</f>
        <v>-0.30497073020437504</v>
      </c>
      <c r="F8" s="41">
        <f t="shared" ref="F8:F70" si="3">B8/D8-1</f>
        <v>-0.19664055080721743</v>
      </c>
      <c r="G8" s="42">
        <f>B8+ספטמבר!G8</f>
        <v>142391</v>
      </c>
      <c r="H8" s="42">
        <v>145638</v>
      </c>
      <c r="I8" s="42">
        <f>D8+ספטמבר!I8</f>
        <v>146719</v>
      </c>
      <c r="J8" s="104">
        <f t="shared" si="0"/>
        <v>-2.2295005424408432E-2</v>
      </c>
      <c r="K8" s="104">
        <f t="shared" si="1"/>
        <v>-2.9498565284659772E-2</v>
      </c>
    </row>
    <row r="9" spans="1:16" ht="15" x14ac:dyDescent="0.25">
      <c r="A9" s="98" t="s">
        <v>3</v>
      </c>
      <c r="B9" s="42">
        <v>3760</v>
      </c>
      <c r="C9" s="42">
        <v>5327</v>
      </c>
      <c r="D9" s="42">
        <v>4731</v>
      </c>
      <c r="E9" s="103">
        <f t="shared" si="2"/>
        <v>-0.29416181715787493</v>
      </c>
      <c r="F9" s="41">
        <f t="shared" si="3"/>
        <v>-0.20524202071443665</v>
      </c>
      <c r="G9" s="42">
        <f>B9+ספטמבר!G9</f>
        <v>30041</v>
      </c>
      <c r="H9" s="42">
        <v>33608</v>
      </c>
      <c r="I9" s="42">
        <f>D9+ספטמבר!I9</f>
        <v>36617</v>
      </c>
      <c r="J9" s="104">
        <f t="shared" si="0"/>
        <v>-0.10613544394191854</v>
      </c>
      <c r="K9" s="104">
        <f t="shared" si="1"/>
        <v>-0.17958871562389056</v>
      </c>
    </row>
    <row r="10" spans="1:16" ht="15" x14ac:dyDescent="0.25">
      <c r="A10" s="98" t="s">
        <v>4</v>
      </c>
      <c r="B10" s="42">
        <v>438</v>
      </c>
      <c r="C10" s="42">
        <v>1137</v>
      </c>
      <c r="D10" s="42">
        <v>459</v>
      </c>
      <c r="E10" s="103">
        <f t="shared" si="2"/>
        <v>-0.61477572559366755</v>
      </c>
      <c r="F10" s="41">
        <f t="shared" si="3"/>
        <v>-4.5751633986928053E-2</v>
      </c>
      <c r="G10" s="42">
        <f>B10+ספטמבר!G10</f>
        <v>6428</v>
      </c>
      <c r="H10" s="42">
        <v>6223</v>
      </c>
      <c r="I10" s="42">
        <f>D10+ספטמבר!I10</f>
        <v>4563</v>
      </c>
      <c r="J10" s="104">
        <f t="shared" si="0"/>
        <v>3.2942310782580808E-2</v>
      </c>
      <c r="K10" s="104">
        <f t="shared" si="1"/>
        <v>0.40872233179925477</v>
      </c>
    </row>
    <row r="11" spans="1:16" ht="15" x14ac:dyDescent="0.25">
      <c r="A11" s="98" t="s">
        <v>5</v>
      </c>
      <c r="B11" s="42">
        <v>1669</v>
      </c>
      <c r="C11" s="42">
        <v>1851</v>
      </c>
      <c r="D11" s="42">
        <v>1445</v>
      </c>
      <c r="E11" s="103">
        <f t="shared" si="2"/>
        <v>-9.8325229605618625E-2</v>
      </c>
      <c r="F11" s="41">
        <f t="shared" si="3"/>
        <v>0.15501730103806222</v>
      </c>
      <c r="G11" s="42">
        <f>B11+ספטמבר!G11</f>
        <v>21249</v>
      </c>
      <c r="H11" s="42">
        <v>22412</v>
      </c>
      <c r="I11" s="42">
        <f>D11+ספטמבר!I11</f>
        <v>20776</v>
      </c>
      <c r="J11" s="104">
        <f t="shared" si="0"/>
        <v>-5.1891843655184733E-2</v>
      </c>
      <c r="K11" s="104">
        <f t="shared" si="1"/>
        <v>2.2766653831343797E-2</v>
      </c>
    </row>
    <row r="12" spans="1:16" ht="19.5" customHeight="1" x14ac:dyDescent="0.25">
      <c r="A12" s="98" t="s">
        <v>103</v>
      </c>
      <c r="B12" s="42">
        <v>316</v>
      </c>
      <c r="C12" s="42">
        <v>478</v>
      </c>
      <c r="D12" s="42">
        <v>397</v>
      </c>
      <c r="E12" s="103">
        <f t="shared" si="2"/>
        <v>-0.33891213389121344</v>
      </c>
      <c r="F12" s="41">
        <f t="shared" si="3"/>
        <v>-0.20403022670025184</v>
      </c>
      <c r="G12" s="42">
        <f>B12+ספטמבר!G12</f>
        <v>4387</v>
      </c>
      <c r="H12" s="42">
        <v>3950</v>
      </c>
      <c r="I12" s="42">
        <f>D12+ספטמבר!I12</f>
        <v>3561</v>
      </c>
      <c r="J12" s="104">
        <f t="shared" si="0"/>
        <v>0.11063291139240516</v>
      </c>
      <c r="K12" s="104">
        <f t="shared" si="1"/>
        <v>0.23195731536085362</v>
      </c>
    </row>
    <row r="13" spans="1:16" ht="15" x14ac:dyDescent="0.25">
      <c r="A13" s="98" t="s">
        <v>6</v>
      </c>
      <c r="B13" s="42">
        <v>2772</v>
      </c>
      <c r="C13" s="42">
        <v>2980</v>
      </c>
      <c r="D13" s="42">
        <v>2252</v>
      </c>
      <c r="E13" s="103">
        <f t="shared" si="2"/>
        <v>-6.9798657718120771E-2</v>
      </c>
      <c r="F13" s="41">
        <f t="shared" si="3"/>
        <v>0.23090586145648317</v>
      </c>
      <c r="G13" s="42">
        <f>B13+ספטמבר!G13</f>
        <v>26162</v>
      </c>
      <c r="H13" s="42">
        <v>20294</v>
      </c>
      <c r="I13" s="42">
        <f>D13+ספטמבר!I13</f>
        <v>16378</v>
      </c>
      <c r="J13" s="104">
        <f t="shared" si="0"/>
        <v>0.28914950231595538</v>
      </c>
      <c r="K13" s="104">
        <f t="shared" si="1"/>
        <v>0.59738673830748557</v>
      </c>
    </row>
    <row r="14" spans="1:16" ht="15" x14ac:dyDescent="0.25">
      <c r="A14" s="98" t="s">
        <v>7</v>
      </c>
      <c r="B14" s="42">
        <v>963</v>
      </c>
      <c r="C14" s="42">
        <v>1499</v>
      </c>
      <c r="D14" s="42">
        <v>1766</v>
      </c>
      <c r="E14" s="103">
        <f t="shared" si="2"/>
        <v>-0.35757171447631753</v>
      </c>
      <c r="F14" s="41">
        <f t="shared" si="3"/>
        <v>-0.45469988674971684</v>
      </c>
      <c r="G14" s="42">
        <f>B14+ספטמבר!G14</f>
        <v>10922</v>
      </c>
      <c r="H14" s="42">
        <v>10647</v>
      </c>
      <c r="I14" s="42">
        <f>D14+ספטמבר!I14</f>
        <v>14027</v>
      </c>
      <c r="J14" s="104">
        <f t="shared" si="0"/>
        <v>2.5828871982718216E-2</v>
      </c>
      <c r="K14" s="104">
        <f t="shared" si="1"/>
        <v>-0.22135880801311758</v>
      </c>
    </row>
    <row r="15" spans="1:16" ht="15" x14ac:dyDescent="0.25">
      <c r="A15" s="98" t="s">
        <v>8</v>
      </c>
      <c r="B15" s="42">
        <v>404</v>
      </c>
      <c r="C15" s="42">
        <v>484</v>
      </c>
      <c r="D15" s="42">
        <v>520</v>
      </c>
      <c r="E15" s="103">
        <f t="shared" si="2"/>
        <v>-0.16528925619834711</v>
      </c>
      <c r="F15" s="41">
        <f t="shared" si="3"/>
        <v>-0.22307692307692306</v>
      </c>
      <c r="G15" s="42">
        <f>B15+ספטמבר!G15</f>
        <v>5144</v>
      </c>
      <c r="H15" s="42">
        <v>4626</v>
      </c>
      <c r="I15" s="42">
        <f>D15+ספטמבר!I15</f>
        <v>4413</v>
      </c>
      <c r="J15" s="104">
        <f t="shared" si="0"/>
        <v>0.11197578901859062</v>
      </c>
      <c r="K15" s="104">
        <f t="shared" si="1"/>
        <v>0.16564695218672099</v>
      </c>
    </row>
    <row r="16" spans="1:16" ht="15" x14ac:dyDescent="0.25">
      <c r="A16" s="98" t="s">
        <v>9</v>
      </c>
      <c r="B16" s="42">
        <v>1082</v>
      </c>
      <c r="C16" s="42">
        <v>2475</v>
      </c>
      <c r="D16" s="42">
        <v>2126</v>
      </c>
      <c r="E16" s="103">
        <f t="shared" si="2"/>
        <v>-0.5628282828282829</v>
      </c>
      <c r="F16" s="41">
        <f t="shared" si="3"/>
        <v>-0.49106302916274691</v>
      </c>
      <c r="G16" s="42">
        <f>B16+ספטמבר!G16</f>
        <v>19633</v>
      </c>
      <c r="H16" s="42">
        <v>24348</v>
      </c>
      <c r="I16" s="42">
        <f>D16+ספטמבר!I16</f>
        <v>25590</v>
      </c>
      <c r="J16" s="104">
        <f t="shared" si="0"/>
        <v>-0.19365040249712506</v>
      </c>
      <c r="K16" s="104">
        <f t="shared" si="1"/>
        <v>-0.2327862446268073</v>
      </c>
    </row>
    <row r="17" spans="1:11" ht="15" x14ac:dyDescent="0.25">
      <c r="A17" s="98" t="s">
        <v>10</v>
      </c>
      <c r="B17" s="42">
        <v>818</v>
      </c>
      <c r="C17" s="101">
        <v>856</v>
      </c>
      <c r="D17" s="101">
        <v>584</v>
      </c>
      <c r="E17" s="103">
        <f t="shared" si="2"/>
        <v>-4.4392523364485958E-2</v>
      </c>
      <c r="F17" s="41">
        <f t="shared" si="3"/>
        <v>0.40068493150684925</v>
      </c>
      <c r="G17" s="42">
        <f>B17+ספטמבר!G17</f>
        <v>6810</v>
      </c>
      <c r="H17" s="101">
        <v>7116</v>
      </c>
      <c r="I17" s="101">
        <f>D17+ספטמבר!I17</f>
        <v>6925</v>
      </c>
      <c r="J17" s="104">
        <f t="shared" si="0"/>
        <v>-4.3001686340640832E-2</v>
      </c>
      <c r="K17" s="104">
        <f t="shared" si="1"/>
        <v>-1.6606498194945862E-2</v>
      </c>
    </row>
    <row r="18" spans="1:11" ht="15" x14ac:dyDescent="0.25">
      <c r="A18" s="98" t="s">
        <v>11</v>
      </c>
      <c r="B18" s="42">
        <v>226</v>
      </c>
      <c r="C18" s="42">
        <v>338</v>
      </c>
      <c r="D18" s="42">
        <v>234</v>
      </c>
      <c r="E18" s="103">
        <f t="shared" si="2"/>
        <v>-0.33136094674556216</v>
      </c>
      <c r="F18" s="41">
        <f t="shared" si="3"/>
        <v>-3.4188034188034178E-2</v>
      </c>
      <c r="G18" s="42">
        <f>B18+ספטמבר!G18</f>
        <v>2741</v>
      </c>
      <c r="H18" s="42">
        <v>3387</v>
      </c>
      <c r="I18" s="42">
        <f>D18+ספטמבר!I18</f>
        <v>3928</v>
      </c>
      <c r="J18" s="104">
        <f t="shared" si="0"/>
        <v>-0.19072925893120751</v>
      </c>
      <c r="K18" s="104">
        <f t="shared" si="1"/>
        <v>-0.30218940936863548</v>
      </c>
    </row>
    <row r="19" spans="1:11" ht="15" x14ac:dyDescent="0.25">
      <c r="A19" s="98" t="s">
        <v>12</v>
      </c>
      <c r="B19" s="42">
        <v>1087</v>
      </c>
      <c r="C19" s="42">
        <v>2049</v>
      </c>
      <c r="D19" s="42">
        <v>2334</v>
      </c>
      <c r="E19" s="103">
        <f t="shared" si="2"/>
        <v>-0.46949731576378717</v>
      </c>
      <c r="F19" s="41">
        <f t="shared" si="3"/>
        <v>-0.53427592116538136</v>
      </c>
      <c r="G19" s="42">
        <f>B19+ספטמבר!G19</f>
        <v>8874</v>
      </c>
      <c r="H19" s="42">
        <v>9027</v>
      </c>
      <c r="I19" s="42">
        <f>D19+ספטמבר!I19</f>
        <v>9941</v>
      </c>
      <c r="J19" s="104">
        <f t="shared" si="0"/>
        <v>-1.6949152542372836E-2</v>
      </c>
      <c r="K19" s="104">
        <f t="shared" si="1"/>
        <v>-0.10733326627099893</v>
      </c>
    </row>
    <row r="20" spans="1:11" ht="15" x14ac:dyDescent="0.25">
      <c r="A20" s="98"/>
      <c r="B20" s="42"/>
      <c r="C20" s="42"/>
      <c r="D20" s="42"/>
      <c r="E20" s="103"/>
      <c r="F20" s="41"/>
      <c r="G20" s="42">
        <f>B20+ספטמבר!G20</f>
        <v>0</v>
      </c>
      <c r="H20" s="42"/>
      <c r="I20" s="42"/>
      <c r="J20" s="104"/>
      <c r="K20" s="104"/>
    </row>
    <row r="21" spans="1:11" ht="15" x14ac:dyDescent="0.25">
      <c r="A21" s="98" t="s">
        <v>13</v>
      </c>
      <c r="B21" s="42">
        <f>SUM(B22:B25)</f>
        <v>4212</v>
      </c>
      <c r="C21" s="42">
        <v>6236</v>
      </c>
      <c r="D21" s="42">
        <v>5590</v>
      </c>
      <c r="E21" s="103">
        <f t="shared" si="2"/>
        <v>-0.32456703014753052</v>
      </c>
      <c r="F21" s="41">
        <f t="shared" si="3"/>
        <v>-0.24651162790697678</v>
      </c>
      <c r="G21" s="42">
        <f>B21+ספטמבר!G21</f>
        <v>51143</v>
      </c>
      <c r="H21" s="42">
        <v>50592</v>
      </c>
      <c r="I21" s="42">
        <f>D21+ספטמבר!I21</f>
        <v>51182</v>
      </c>
      <c r="J21" s="104">
        <f t="shared" si="0"/>
        <v>1.0891049968374533E-2</v>
      </c>
      <c r="K21" s="104">
        <f t="shared" si="1"/>
        <v>-7.6198663592674798E-4</v>
      </c>
    </row>
    <row r="22" spans="1:11" ht="15" x14ac:dyDescent="0.25">
      <c r="A22" s="98" t="s">
        <v>14</v>
      </c>
      <c r="B22" s="42">
        <v>332</v>
      </c>
      <c r="C22" s="42">
        <v>665</v>
      </c>
      <c r="D22" s="42">
        <v>721</v>
      </c>
      <c r="E22" s="103">
        <f t="shared" si="2"/>
        <v>-0.50075187969924806</v>
      </c>
      <c r="F22" s="41">
        <f t="shared" si="3"/>
        <v>-0.53952843273231621</v>
      </c>
      <c r="G22" s="42">
        <f>B22+ספטמבר!G22</f>
        <v>5101</v>
      </c>
      <c r="H22" s="42">
        <v>5756</v>
      </c>
      <c r="I22" s="42">
        <f>D22+ספטמבר!I22</f>
        <v>8286</v>
      </c>
      <c r="J22" s="104">
        <f t="shared" si="0"/>
        <v>-0.11379430159833215</v>
      </c>
      <c r="K22" s="104">
        <f t="shared" si="1"/>
        <v>-0.38438329712768526</v>
      </c>
    </row>
    <row r="23" spans="1:11" ht="15" x14ac:dyDescent="0.25">
      <c r="A23" s="98" t="s">
        <v>15</v>
      </c>
      <c r="B23" s="42">
        <v>1430</v>
      </c>
      <c r="C23" s="42">
        <v>2389</v>
      </c>
      <c r="D23" s="42">
        <v>1769</v>
      </c>
      <c r="E23" s="103">
        <f t="shared" si="2"/>
        <v>-0.40142318961908752</v>
      </c>
      <c r="F23" s="41">
        <f t="shared" si="3"/>
        <v>-0.1916336913510458</v>
      </c>
      <c r="G23" s="42">
        <f>B23+ספטמבר!G23</f>
        <v>19485</v>
      </c>
      <c r="H23" s="42">
        <v>18289</v>
      </c>
      <c r="I23" s="42">
        <f>D23+ספטמבר!I23</f>
        <v>13932</v>
      </c>
      <c r="J23" s="104">
        <f t="shared" si="0"/>
        <v>6.5394499425884378E-2</v>
      </c>
      <c r="K23" s="104">
        <f t="shared" si="1"/>
        <v>0.39857881136950901</v>
      </c>
    </row>
    <row r="24" spans="1:11" ht="15" x14ac:dyDescent="0.25">
      <c r="A24" s="98" t="s">
        <v>16</v>
      </c>
      <c r="B24" s="42">
        <v>1484</v>
      </c>
      <c r="C24" s="42">
        <v>1585</v>
      </c>
      <c r="D24" s="42">
        <v>1875</v>
      </c>
      <c r="E24" s="103">
        <f t="shared" si="2"/>
        <v>-6.3722397476340675E-2</v>
      </c>
      <c r="F24" s="41">
        <f t="shared" si="3"/>
        <v>-0.20853333333333335</v>
      </c>
      <c r="G24" s="42">
        <f>B24+ספטמבר!G24</f>
        <v>14856</v>
      </c>
      <c r="H24" s="42">
        <v>15059</v>
      </c>
      <c r="I24" s="42">
        <f>D24+ספטמבר!I24</f>
        <v>19938</v>
      </c>
      <c r="J24" s="104">
        <f t="shared" si="0"/>
        <v>-1.3480310777608029E-2</v>
      </c>
      <c r="K24" s="104">
        <f t="shared" si="1"/>
        <v>-0.25489015949443272</v>
      </c>
    </row>
    <row r="25" spans="1:11" ht="15" x14ac:dyDescent="0.25">
      <c r="A25" s="98" t="s">
        <v>17</v>
      </c>
      <c r="B25" s="42">
        <v>966</v>
      </c>
      <c r="C25" s="42">
        <v>1597</v>
      </c>
      <c r="D25" s="42">
        <v>1225</v>
      </c>
      <c r="E25" s="103">
        <f t="shared" si="2"/>
        <v>-0.39511584220413276</v>
      </c>
      <c r="F25" s="41">
        <f t="shared" si="3"/>
        <v>-0.21142857142857141</v>
      </c>
      <c r="G25" s="42">
        <f>B25+ספטמבר!G25</f>
        <v>11701</v>
      </c>
      <c r="H25" s="42">
        <v>11488</v>
      </c>
      <c r="I25" s="42">
        <f>D25+ספטמבר!I25</f>
        <v>9026</v>
      </c>
      <c r="J25" s="104">
        <f t="shared" si="0"/>
        <v>1.8541086350974956E-2</v>
      </c>
      <c r="K25" s="104">
        <f t="shared" si="1"/>
        <v>0.29636605362286716</v>
      </c>
    </row>
    <row r="26" spans="1:11" ht="15" x14ac:dyDescent="0.25">
      <c r="A26" s="98"/>
      <c r="B26" s="42"/>
      <c r="C26" s="42"/>
      <c r="D26" s="42"/>
      <c r="E26" s="103"/>
      <c r="F26" s="41"/>
      <c r="G26" s="42">
        <f>B26+ספטמבר!G26</f>
        <v>0</v>
      </c>
      <c r="H26" s="42"/>
      <c r="I26" s="42"/>
      <c r="J26" s="104"/>
      <c r="K26" s="104"/>
    </row>
    <row r="27" spans="1:11" ht="15" x14ac:dyDescent="0.25">
      <c r="A27" s="98" t="s">
        <v>18</v>
      </c>
      <c r="B27" s="42">
        <f>SUM(B28:B33)</f>
        <v>7414</v>
      </c>
      <c r="C27" s="42">
        <v>8246</v>
      </c>
      <c r="D27" s="42">
        <v>4680</v>
      </c>
      <c r="E27" s="103">
        <f t="shared" si="2"/>
        <v>-0.10089740480232845</v>
      </c>
      <c r="F27" s="41">
        <f t="shared" si="3"/>
        <v>0.58418803418803411</v>
      </c>
      <c r="G27" s="42">
        <f>B27+ספטמבר!G27</f>
        <v>49535</v>
      </c>
      <c r="H27" s="42">
        <v>52355</v>
      </c>
      <c r="I27" s="42">
        <f>D27+ספטמבר!I27</f>
        <v>54974</v>
      </c>
      <c r="J27" s="104">
        <f t="shared" si="0"/>
        <v>-5.3863050329481466E-2</v>
      </c>
      <c r="K27" s="104">
        <f t="shared" si="1"/>
        <v>-9.8937679630370701E-2</v>
      </c>
    </row>
    <row r="28" spans="1:11" ht="15" x14ac:dyDescent="0.25">
      <c r="A28" s="98" t="s">
        <v>19</v>
      </c>
      <c r="B28" s="42">
        <v>2409</v>
      </c>
      <c r="C28" s="42">
        <v>2292</v>
      </c>
      <c r="D28" s="42">
        <v>1884</v>
      </c>
      <c r="E28" s="103">
        <f t="shared" si="2"/>
        <v>5.1047120418848069E-2</v>
      </c>
      <c r="F28" s="41">
        <f t="shared" si="3"/>
        <v>0.27866242038216571</v>
      </c>
      <c r="G28" s="42">
        <f>B28+ספטמבר!G28</f>
        <v>16406</v>
      </c>
      <c r="H28" s="42">
        <v>19786</v>
      </c>
      <c r="I28" s="42">
        <f>D28+ספטמבר!I28</f>
        <v>20213</v>
      </c>
      <c r="J28" s="104">
        <f t="shared" si="0"/>
        <v>-0.17082785808147172</v>
      </c>
      <c r="K28" s="104">
        <f t="shared" si="1"/>
        <v>-0.18834413496264779</v>
      </c>
    </row>
    <row r="29" spans="1:11" ht="15" x14ac:dyDescent="0.25">
      <c r="A29" s="98" t="s">
        <v>20</v>
      </c>
      <c r="B29" s="42">
        <v>125</v>
      </c>
      <c r="C29" s="42">
        <v>87</v>
      </c>
      <c r="D29" s="42">
        <v>117</v>
      </c>
      <c r="E29" s="103">
        <f t="shared" si="2"/>
        <v>0.43678160919540221</v>
      </c>
      <c r="F29" s="41">
        <f t="shared" si="3"/>
        <v>6.8376068376068355E-2</v>
      </c>
      <c r="G29" s="42">
        <f>B29+ספטמבר!G29</f>
        <v>5042</v>
      </c>
      <c r="H29" s="42">
        <v>3831</v>
      </c>
      <c r="I29" s="42">
        <f>D29+ספטמבר!I29</f>
        <v>3564</v>
      </c>
      <c r="J29" s="104">
        <f t="shared" si="0"/>
        <v>0.31610545549464897</v>
      </c>
      <c r="K29" s="104">
        <f t="shared" si="1"/>
        <v>0.41470258136924798</v>
      </c>
    </row>
    <row r="30" spans="1:11" ht="15" x14ac:dyDescent="0.25">
      <c r="A30" s="98" t="s">
        <v>21</v>
      </c>
      <c r="B30" s="42">
        <v>162</v>
      </c>
      <c r="C30" s="101">
        <v>166</v>
      </c>
      <c r="D30" s="101">
        <v>138</v>
      </c>
      <c r="E30" s="103">
        <f t="shared" si="2"/>
        <v>-2.4096385542168641E-2</v>
      </c>
      <c r="F30" s="41">
        <f t="shared" si="3"/>
        <v>0.17391304347826098</v>
      </c>
      <c r="G30" s="42">
        <f>B30+ספטמבר!G30</f>
        <v>2750</v>
      </c>
      <c r="H30" s="101">
        <v>2020</v>
      </c>
      <c r="I30" s="101">
        <f>D30+ספטמבר!I30</f>
        <v>1946</v>
      </c>
      <c r="J30" s="104">
        <f t="shared" si="0"/>
        <v>0.36138613861386149</v>
      </c>
      <c r="K30" s="104">
        <f t="shared" si="1"/>
        <v>0.41315519013360746</v>
      </c>
    </row>
    <row r="31" spans="1:11" ht="15" x14ac:dyDescent="0.25">
      <c r="A31" s="100" t="s">
        <v>22</v>
      </c>
      <c r="B31" s="42">
        <v>2923</v>
      </c>
      <c r="C31" s="42">
        <v>3778</v>
      </c>
      <c r="D31" s="42">
        <v>1267</v>
      </c>
      <c r="E31" s="103">
        <f t="shared" si="2"/>
        <v>-0.22631021704605614</v>
      </c>
      <c r="F31" s="41">
        <f t="shared" si="3"/>
        <v>1.3070244672454616</v>
      </c>
      <c r="G31" s="42">
        <f>B31+ספטמבר!G31</f>
        <v>9091</v>
      </c>
      <c r="H31" s="42">
        <v>12031</v>
      </c>
      <c r="I31" s="42">
        <f>D31+ספטמבר!I31</f>
        <v>16541</v>
      </c>
      <c r="J31" s="104">
        <f t="shared" si="0"/>
        <v>-0.24436871415509931</v>
      </c>
      <c r="K31" s="104">
        <f t="shared" si="1"/>
        <v>-0.45039598573242245</v>
      </c>
    </row>
    <row r="32" spans="1:11" ht="15" x14ac:dyDescent="0.25">
      <c r="A32" s="100" t="s">
        <v>116</v>
      </c>
      <c r="B32" s="42">
        <v>124</v>
      </c>
      <c r="C32" s="42">
        <v>445</v>
      </c>
      <c r="D32" s="42">
        <v>259</v>
      </c>
      <c r="E32" s="103">
        <f t="shared" si="2"/>
        <v>-0.72134831460674165</v>
      </c>
      <c r="F32" s="41">
        <f t="shared" si="3"/>
        <v>-0.5212355212355213</v>
      </c>
      <c r="G32" s="42">
        <f>B32+ספטמבר!G32</f>
        <v>2594</v>
      </c>
      <c r="H32" s="42">
        <v>1721</v>
      </c>
      <c r="I32" s="42">
        <f>D32+ספטמבר!I32</f>
        <v>1543</v>
      </c>
      <c r="J32" s="104">
        <f t="shared" si="0"/>
        <v>0.50726321905868677</v>
      </c>
      <c r="K32" s="104">
        <f t="shared" si="1"/>
        <v>0.68114063512637713</v>
      </c>
    </row>
    <row r="33" spans="1:11" ht="15" x14ac:dyDescent="0.25">
      <c r="A33" s="98" t="s">
        <v>17</v>
      </c>
      <c r="B33" s="42">
        <v>1671</v>
      </c>
      <c r="C33" s="42">
        <v>1478</v>
      </c>
      <c r="D33" s="42">
        <v>1014.9999999999999</v>
      </c>
      <c r="E33" s="103">
        <f t="shared" si="2"/>
        <v>0.13058186738836275</v>
      </c>
      <c r="F33" s="41">
        <f t="shared" si="3"/>
        <v>0.6463054187192121</v>
      </c>
      <c r="G33" s="42">
        <f>B33+ספטמבר!G33</f>
        <v>13652</v>
      </c>
      <c r="H33" s="42">
        <v>12966</v>
      </c>
      <c r="I33" s="42">
        <f>D33+ספטמבר!I33</f>
        <v>11167</v>
      </c>
      <c r="J33" s="104">
        <f t="shared" si="0"/>
        <v>5.2907604504087713E-2</v>
      </c>
      <c r="K33" s="104">
        <f t="shared" si="1"/>
        <v>0.22253067072624688</v>
      </c>
    </row>
    <row r="34" spans="1:11" ht="15" x14ac:dyDescent="0.25">
      <c r="A34" s="98"/>
      <c r="B34" s="42"/>
      <c r="C34" s="42"/>
      <c r="D34" s="42"/>
      <c r="E34" s="103"/>
      <c r="F34" s="41"/>
      <c r="G34" s="42">
        <f>B34+ספטמבר!G34</f>
        <v>0</v>
      </c>
      <c r="H34" s="42"/>
      <c r="I34" s="42"/>
      <c r="J34" s="104"/>
      <c r="K34" s="104"/>
    </row>
    <row r="35" spans="1:11" ht="15" x14ac:dyDescent="0.25">
      <c r="A35" s="98" t="s">
        <v>23</v>
      </c>
      <c r="B35" s="42">
        <f>SUM(B41:B51)+SUM(B54:B60)+SUM(B62:B65)+SUM(B67:B77)+B36</f>
        <v>174645</v>
      </c>
      <c r="C35" s="42">
        <v>220355</v>
      </c>
      <c r="D35" s="42">
        <v>198666</v>
      </c>
      <c r="E35" s="103">
        <f t="shared" si="2"/>
        <v>-0.20743799777631544</v>
      </c>
      <c r="F35" s="41">
        <f t="shared" si="3"/>
        <v>-0.12091147956872339</v>
      </c>
      <c r="G35" s="42">
        <f>B35+ספטמבר!G35</f>
        <v>1546756</v>
      </c>
      <c r="H35" s="42">
        <v>1499023</v>
      </c>
      <c r="I35" s="42">
        <f>D35+ספטמבר!I35</f>
        <v>1499436</v>
      </c>
      <c r="J35" s="104">
        <f t="shared" si="0"/>
        <v>3.184274023814182E-2</v>
      </c>
      <c r="K35" s="104">
        <f t="shared" si="1"/>
        <v>3.1558532674952344E-2</v>
      </c>
    </row>
    <row r="36" spans="1:11" ht="15" x14ac:dyDescent="0.25">
      <c r="A36" s="98" t="s">
        <v>24</v>
      </c>
      <c r="B36" s="42">
        <f>SUM(B37:B40)</f>
        <v>9689</v>
      </c>
      <c r="C36" s="42">
        <v>11963</v>
      </c>
      <c r="D36" s="42">
        <v>10446</v>
      </c>
      <c r="E36" s="103">
        <f t="shared" si="2"/>
        <v>-0.19008609880464766</v>
      </c>
      <c r="F36" s="41">
        <f t="shared" si="3"/>
        <v>-7.2467930308251938E-2</v>
      </c>
      <c r="G36" s="42">
        <f>B36+ספטמבר!G36</f>
        <v>69908</v>
      </c>
      <c r="H36" s="42">
        <v>64653.000000000007</v>
      </c>
      <c r="I36" s="42">
        <f>D36+ספטמבר!I36</f>
        <v>61260</v>
      </c>
      <c r="J36" s="104">
        <f t="shared" si="0"/>
        <v>8.1280064343495217E-2</v>
      </c>
      <c r="K36" s="104">
        <f t="shared" si="1"/>
        <v>0.1411687887691806</v>
      </c>
    </row>
    <row r="37" spans="1:11" ht="15" x14ac:dyDescent="0.25">
      <c r="A37" s="98" t="s">
        <v>25</v>
      </c>
      <c r="B37" s="42">
        <v>1857</v>
      </c>
      <c r="C37" s="42">
        <v>3266</v>
      </c>
      <c r="D37" s="42">
        <v>2563</v>
      </c>
      <c r="E37" s="103">
        <f t="shared" si="2"/>
        <v>-0.4314145744029394</v>
      </c>
      <c r="F37" s="41">
        <f t="shared" si="3"/>
        <v>-0.27545844713226686</v>
      </c>
      <c r="G37" s="42">
        <f>B37+ספטמבר!G37</f>
        <v>14341</v>
      </c>
      <c r="H37" s="42">
        <v>13735</v>
      </c>
      <c r="I37" s="42">
        <f>D37+ספטמבר!I37</f>
        <v>12537</v>
      </c>
      <c r="J37" s="104">
        <f t="shared" si="0"/>
        <v>4.4120859119038958E-2</v>
      </c>
      <c r="K37" s="104">
        <f t="shared" si="1"/>
        <v>0.14389407354231465</v>
      </c>
    </row>
    <row r="38" spans="1:11" ht="15" x14ac:dyDescent="0.25">
      <c r="A38" s="98" t="s">
        <v>26</v>
      </c>
      <c r="B38" s="42">
        <v>2957</v>
      </c>
      <c r="C38" s="42">
        <v>3483</v>
      </c>
      <c r="D38" s="42">
        <v>3147</v>
      </c>
      <c r="E38" s="103">
        <f t="shared" si="2"/>
        <v>-0.15101923629055414</v>
      </c>
      <c r="F38" s="41">
        <f t="shared" si="3"/>
        <v>-6.0374960279631407E-2</v>
      </c>
      <c r="G38" s="42">
        <f>B38+ספטמבר!G38</f>
        <v>21722</v>
      </c>
      <c r="H38" s="42">
        <v>20371</v>
      </c>
      <c r="I38" s="42">
        <f>D38+ספטמבר!I38</f>
        <v>18658</v>
      </c>
      <c r="J38" s="104">
        <f t="shared" si="0"/>
        <v>6.6319768298070736E-2</v>
      </c>
      <c r="K38" s="104">
        <f t="shared" si="1"/>
        <v>0.16421910172580123</v>
      </c>
    </row>
    <row r="39" spans="1:11" ht="15" x14ac:dyDescent="0.25">
      <c r="A39" s="98" t="s">
        <v>27</v>
      </c>
      <c r="B39" s="42">
        <v>2413</v>
      </c>
      <c r="C39" s="42">
        <v>2607</v>
      </c>
      <c r="D39" s="42">
        <v>2312</v>
      </c>
      <c r="E39" s="103">
        <f t="shared" si="2"/>
        <v>-7.4415036440352855E-2</v>
      </c>
      <c r="F39" s="41">
        <f t="shared" si="3"/>
        <v>4.3685121107266411E-2</v>
      </c>
      <c r="G39" s="42">
        <f>B39+ספטמבר!G39</f>
        <v>13254</v>
      </c>
      <c r="H39" s="42">
        <v>14203</v>
      </c>
      <c r="I39" s="42">
        <f>D39+ספטמבר!I39</f>
        <v>13564</v>
      </c>
      <c r="J39" s="104">
        <f t="shared" si="0"/>
        <v>-6.6816869675420665E-2</v>
      </c>
      <c r="K39" s="104">
        <f t="shared" si="1"/>
        <v>-2.2854615157770541E-2</v>
      </c>
    </row>
    <row r="40" spans="1:11" ht="15" x14ac:dyDescent="0.25">
      <c r="A40" s="98" t="s">
        <v>28</v>
      </c>
      <c r="B40" s="42">
        <v>2462</v>
      </c>
      <c r="C40" s="42">
        <v>2573</v>
      </c>
      <c r="D40" s="42">
        <v>2397</v>
      </c>
      <c r="E40" s="103">
        <f t="shared" si="2"/>
        <v>-4.3140303148076153E-2</v>
      </c>
      <c r="F40" s="41">
        <f t="shared" si="3"/>
        <v>2.7117229870671666E-2</v>
      </c>
      <c r="G40" s="42">
        <f>B40+ספטמבר!G40</f>
        <v>20324</v>
      </c>
      <c r="H40" s="42">
        <v>16091.000000000002</v>
      </c>
      <c r="I40" s="42">
        <f>D40+ספטמבר!I40</f>
        <v>16223</v>
      </c>
      <c r="J40" s="104">
        <f t="shared" si="0"/>
        <v>0.2630663103598283</v>
      </c>
      <c r="K40" s="104">
        <f t="shared" si="1"/>
        <v>0.25278924983048756</v>
      </c>
    </row>
    <row r="41" spans="1:11" ht="15" x14ac:dyDescent="0.25">
      <c r="A41" s="98" t="s">
        <v>29</v>
      </c>
      <c r="B41" s="42">
        <v>18576</v>
      </c>
      <c r="C41" s="42">
        <v>19326</v>
      </c>
      <c r="D41" s="42">
        <v>16216.000000000002</v>
      </c>
      <c r="E41" s="103">
        <f t="shared" si="2"/>
        <v>-3.880782365724933E-2</v>
      </c>
      <c r="F41" s="41">
        <f t="shared" si="3"/>
        <v>0.14553527380365061</v>
      </c>
      <c r="G41" s="42">
        <f>B41+ספטמבר!G41</f>
        <v>141496</v>
      </c>
      <c r="H41" s="42">
        <v>149168</v>
      </c>
      <c r="I41" s="42">
        <f>D41+ספטמבר!I41</f>
        <v>142768</v>
      </c>
      <c r="J41" s="104">
        <f t="shared" si="0"/>
        <v>-5.1431942507776496E-2</v>
      </c>
      <c r="K41" s="104">
        <f t="shared" si="1"/>
        <v>-8.909559565168701E-3</v>
      </c>
    </row>
    <row r="42" spans="1:11" ht="15" x14ac:dyDescent="0.25">
      <c r="A42" s="98" t="s">
        <v>30</v>
      </c>
      <c r="B42" s="42">
        <v>1033</v>
      </c>
      <c r="C42" s="42">
        <v>1418</v>
      </c>
      <c r="D42" s="42">
        <v>1119</v>
      </c>
      <c r="E42" s="103">
        <f t="shared" si="2"/>
        <v>-0.27150916784203105</v>
      </c>
      <c r="F42" s="41">
        <f t="shared" si="3"/>
        <v>-7.6854334226988397E-2</v>
      </c>
      <c r="G42" s="42">
        <f>B42+ספטמבר!G42</f>
        <v>6963</v>
      </c>
      <c r="H42" s="42">
        <v>6891</v>
      </c>
      <c r="I42" s="42">
        <f>D42+ספטמבר!I42</f>
        <v>6634</v>
      </c>
      <c r="J42" s="104">
        <f t="shared" si="0"/>
        <v>1.0448410970831601E-2</v>
      </c>
      <c r="K42" s="104">
        <f t="shared" si="1"/>
        <v>4.9593005728067574E-2</v>
      </c>
    </row>
    <row r="43" spans="1:11" ht="15" x14ac:dyDescent="0.25">
      <c r="A43" s="98" t="s">
        <v>31</v>
      </c>
      <c r="B43" s="42">
        <v>4819</v>
      </c>
      <c r="C43" s="101">
        <v>6337</v>
      </c>
      <c r="D43" s="101">
        <v>6757</v>
      </c>
      <c r="E43" s="103">
        <f t="shared" si="2"/>
        <v>-0.23954552627426229</v>
      </c>
      <c r="F43" s="41">
        <f t="shared" si="3"/>
        <v>-0.28681367470771058</v>
      </c>
      <c r="G43" s="42">
        <f>B43+ספטמבר!G43</f>
        <v>44279</v>
      </c>
      <c r="H43" s="101">
        <v>44405</v>
      </c>
      <c r="I43" s="101">
        <f>D43+ספטמבר!I43</f>
        <v>54316</v>
      </c>
      <c r="J43" s="104">
        <f t="shared" si="0"/>
        <v>-2.8375182974890167E-3</v>
      </c>
      <c r="K43" s="104">
        <f t="shared" si="1"/>
        <v>-0.18478901244568824</v>
      </c>
    </row>
    <row r="44" spans="1:11" ht="15" x14ac:dyDescent="0.25">
      <c r="A44" s="98" t="s">
        <v>32</v>
      </c>
      <c r="B44" s="42">
        <v>3565</v>
      </c>
      <c r="C44" s="42">
        <v>3519</v>
      </c>
      <c r="D44" s="42">
        <v>3173</v>
      </c>
      <c r="E44" s="103">
        <f t="shared" si="2"/>
        <v>1.3071895424836555E-2</v>
      </c>
      <c r="F44" s="41">
        <f t="shared" si="3"/>
        <v>0.12354238890639779</v>
      </c>
      <c r="G44" s="42">
        <f>B44+ספטמבר!G44</f>
        <v>27890</v>
      </c>
      <c r="H44" s="42">
        <v>27421</v>
      </c>
      <c r="I44" s="42">
        <f>D44+ספטמבר!I44</f>
        <v>26789</v>
      </c>
      <c r="J44" s="104">
        <f t="shared" si="0"/>
        <v>1.7103679661573334E-2</v>
      </c>
      <c r="K44" s="104">
        <f t="shared" si="1"/>
        <v>4.1098958527753915E-2</v>
      </c>
    </row>
    <row r="45" spans="1:11" ht="15" x14ac:dyDescent="0.25">
      <c r="A45" s="100" t="s">
        <v>33</v>
      </c>
      <c r="B45" s="42">
        <v>28804</v>
      </c>
      <c r="C45" s="42">
        <v>30576</v>
      </c>
      <c r="D45" s="42">
        <v>22797</v>
      </c>
      <c r="E45" s="103">
        <f t="shared" si="2"/>
        <v>-5.7953950811093669E-2</v>
      </c>
      <c r="F45" s="41">
        <f t="shared" si="3"/>
        <v>0.26349958327850165</v>
      </c>
      <c r="G45" s="42">
        <f>B45+ספטמבר!G45</f>
        <v>248056</v>
      </c>
      <c r="H45" s="42">
        <v>247757</v>
      </c>
      <c r="I45" s="42">
        <f>D45+ספטמבר!I45</f>
        <v>228212</v>
      </c>
      <c r="J45" s="104">
        <f t="shared" si="0"/>
        <v>1.2068276577452686E-3</v>
      </c>
      <c r="K45" s="104">
        <f t="shared" si="1"/>
        <v>8.6954235535379398E-2</v>
      </c>
    </row>
    <row r="46" spans="1:11" ht="15" x14ac:dyDescent="0.25">
      <c r="A46" s="100" t="s">
        <v>34</v>
      </c>
      <c r="B46" s="42">
        <v>7872</v>
      </c>
      <c r="C46" s="42">
        <v>13262</v>
      </c>
      <c r="D46" s="42">
        <v>13157</v>
      </c>
      <c r="E46" s="103">
        <f t="shared" si="2"/>
        <v>-0.40642437038154122</v>
      </c>
      <c r="F46" s="41">
        <f t="shared" si="3"/>
        <v>-0.40168731473740216</v>
      </c>
      <c r="G46" s="42">
        <f>B46+ספטמבר!G46</f>
        <v>94232</v>
      </c>
      <c r="H46" s="42">
        <v>104727</v>
      </c>
      <c r="I46" s="42">
        <f>D46+ספטמבר!I46</f>
        <v>108468</v>
      </c>
      <c r="J46" s="104">
        <f t="shared" si="0"/>
        <v>-0.10021293458229497</v>
      </c>
      <c r="K46" s="104">
        <f t="shared" si="1"/>
        <v>-0.13124608179370878</v>
      </c>
    </row>
    <row r="47" spans="1:11" ht="15" x14ac:dyDescent="0.25">
      <c r="A47" s="98" t="s">
        <v>35</v>
      </c>
      <c r="B47" s="42">
        <v>4607</v>
      </c>
      <c r="C47" s="42">
        <v>5397</v>
      </c>
      <c r="D47" s="42">
        <v>4761</v>
      </c>
      <c r="E47" s="103">
        <f t="shared" si="2"/>
        <v>-0.14637761719473785</v>
      </c>
      <c r="F47" s="41">
        <f t="shared" si="3"/>
        <v>-3.23461457676959E-2</v>
      </c>
      <c r="G47" s="42">
        <f>B47+ספטמבר!G47</f>
        <v>32748</v>
      </c>
      <c r="H47" s="42">
        <v>32447.000000000004</v>
      </c>
      <c r="I47" s="42">
        <f>D47+ספטמבר!I47</f>
        <v>32481</v>
      </c>
      <c r="J47" s="104">
        <f t="shared" si="0"/>
        <v>9.2766665639349988E-3</v>
      </c>
      <c r="K47" s="104">
        <f t="shared" si="1"/>
        <v>8.2201902650780312E-3</v>
      </c>
    </row>
    <row r="48" spans="1:11" ht="15" x14ac:dyDescent="0.25">
      <c r="A48" s="98" t="s">
        <v>36</v>
      </c>
      <c r="B48" s="42">
        <v>17768</v>
      </c>
      <c r="C48" s="42">
        <v>23956</v>
      </c>
      <c r="D48" s="42">
        <v>22424</v>
      </c>
      <c r="E48" s="103">
        <f t="shared" si="2"/>
        <v>-0.25830689597595591</v>
      </c>
      <c r="F48" s="41">
        <f t="shared" si="3"/>
        <v>-0.20763467713164463</v>
      </c>
      <c r="G48" s="42">
        <f>B48+ספטמבר!G48</f>
        <v>143051</v>
      </c>
      <c r="H48" s="42">
        <v>134069</v>
      </c>
      <c r="I48" s="42">
        <f>D48+ספטמבר!I48</f>
        <v>140035</v>
      </c>
      <c r="J48" s="104">
        <f t="shared" si="0"/>
        <v>6.6995353139055247E-2</v>
      </c>
      <c r="K48" s="104">
        <f t="shared" si="1"/>
        <v>2.1537472774663557E-2</v>
      </c>
    </row>
    <row r="49" spans="1:11" ht="15" x14ac:dyDescent="0.25">
      <c r="A49" s="98" t="s">
        <v>37</v>
      </c>
      <c r="B49" s="42">
        <v>1821</v>
      </c>
      <c r="C49" s="42">
        <v>2546</v>
      </c>
      <c r="D49" s="42">
        <v>2850</v>
      </c>
      <c r="E49" s="103">
        <f t="shared" si="2"/>
        <v>-0.28476040848389628</v>
      </c>
      <c r="F49" s="41">
        <f t="shared" si="3"/>
        <v>-0.3610526315789474</v>
      </c>
      <c r="G49" s="42">
        <f>B49+ספטמבר!G49</f>
        <v>24360</v>
      </c>
      <c r="H49" s="42">
        <v>22329</v>
      </c>
      <c r="I49" s="42">
        <f>D49+ספטמבר!I49</f>
        <v>24315</v>
      </c>
      <c r="J49" s="104">
        <f t="shared" si="0"/>
        <v>9.0957947064355782E-2</v>
      </c>
      <c r="K49" s="104">
        <f t="shared" si="1"/>
        <v>1.8507094386182033E-3</v>
      </c>
    </row>
    <row r="50" spans="1:11" ht="15" x14ac:dyDescent="0.25">
      <c r="A50" s="100" t="s">
        <v>38</v>
      </c>
      <c r="B50" s="42">
        <v>2385</v>
      </c>
      <c r="C50" s="42">
        <v>5205</v>
      </c>
      <c r="D50" s="42">
        <v>5112</v>
      </c>
      <c r="E50" s="103">
        <f t="shared" si="2"/>
        <v>-0.5417867435158501</v>
      </c>
      <c r="F50" s="41">
        <f t="shared" si="3"/>
        <v>-0.53345070422535212</v>
      </c>
      <c r="G50" s="42">
        <f>B50+ספטמבר!G50</f>
        <v>39387</v>
      </c>
      <c r="H50" s="42">
        <v>39682</v>
      </c>
      <c r="I50" s="42">
        <f>D50+ספטמבר!I50</f>
        <v>43683</v>
      </c>
      <c r="J50" s="104">
        <f t="shared" si="0"/>
        <v>-7.4341011037749594E-3</v>
      </c>
      <c r="K50" s="104">
        <f t="shared" si="1"/>
        <v>-9.8344893894650065E-2</v>
      </c>
    </row>
    <row r="51" spans="1:11" ht="15" x14ac:dyDescent="0.25">
      <c r="A51" s="98" t="s">
        <v>39</v>
      </c>
      <c r="B51" s="42">
        <v>366</v>
      </c>
      <c r="C51" s="42">
        <v>980</v>
      </c>
      <c r="D51" s="42">
        <v>450</v>
      </c>
      <c r="E51" s="103">
        <f t="shared" si="2"/>
        <v>-0.62653061224489792</v>
      </c>
      <c r="F51" s="41">
        <f t="shared" si="3"/>
        <v>-0.18666666666666665</v>
      </c>
      <c r="G51" s="42">
        <f>B51+ספטמבר!G51</f>
        <v>6557</v>
      </c>
      <c r="H51" s="42">
        <v>7746</v>
      </c>
      <c r="I51" s="42">
        <f>D51+ספטמבר!I51</f>
        <v>7599</v>
      </c>
      <c r="J51" s="104">
        <f t="shared" si="0"/>
        <v>-0.15349857991221272</v>
      </c>
      <c r="K51" s="104">
        <f t="shared" si="1"/>
        <v>-0.13712330569811815</v>
      </c>
    </row>
    <row r="52" spans="1:11" ht="15" x14ac:dyDescent="0.25">
      <c r="A52" s="98"/>
      <c r="B52" s="42"/>
      <c r="C52" s="42"/>
      <c r="D52" s="42"/>
      <c r="E52" s="103"/>
      <c r="F52" s="41"/>
      <c r="G52" s="42"/>
      <c r="H52" s="42"/>
      <c r="I52" s="42"/>
      <c r="J52" s="104"/>
      <c r="K52" s="104"/>
    </row>
    <row r="53" spans="1:11" ht="15" x14ac:dyDescent="0.25">
      <c r="A53" s="98" t="s">
        <v>40</v>
      </c>
      <c r="B53" s="42">
        <f>SUM(B54:B60)</f>
        <v>54555</v>
      </c>
      <c r="C53" s="42">
        <v>70583</v>
      </c>
      <c r="D53" s="42">
        <v>64691</v>
      </c>
      <c r="E53" s="103">
        <f t="shared" si="2"/>
        <v>-0.2270801751129875</v>
      </c>
      <c r="F53" s="41">
        <f t="shared" si="3"/>
        <v>-0.15668330988854706</v>
      </c>
      <c r="G53" s="42">
        <f>B53+ספטמבר!G53</f>
        <v>478052</v>
      </c>
      <c r="H53" s="42">
        <v>452962</v>
      </c>
      <c r="I53" s="42">
        <f>D53+ספטמבר!I53</f>
        <v>450667</v>
      </c>
      <c r="J53" s="104">
        <f t="shared" si="0"/>
        <v>5.539095994807508E-2</v>
      </c>
      <c r="K53" s="104">
        <f t="shared" si="1"/>
        <v>6.0765487599491408E-2</v>
      </c>
    </row>
    <row r="54" spans="1:11" ht="15" x14ac:dyDescent="0.25">
      <c r="A54" s="98" t="s">
        <v>41</v>
      </c>
      <c r="B54" s="42">
        <v>40964</v>
      </c>
      <c r="C54" s="42">
        <v>52765</v>
      </c>
      <c r="D54" s="42">
        <v>48148</v>
      </c>
      <c r="E54" s="103">
        <f t="shared" si="2"/>
        <v>-0.2236520420733441</v>
      </c>
      <c r="F54" s="41">
        <f t="shared" si="3"/>
        <v>-0.14920661294342441</v>
      </c>
      <c r="G54" s="42">
        <f>B54+ספטמבר!G54</f>
        <v>356346</v>
      </c>
      <c r="H54" s="42">
        <v>332386</v>
      </c>
      <c r="I54" s="42">
        <f>D54+ספטמבר!I54</f>
        <v>324121</v>
      </c>
      <c r="J54" s="104">
        <f t="shared" si="0"/>
        <v>7.208486518686108E-2</v>
      </c>
      <c r="K54" s="104">
        <f t="shared" si="1"/>
        <v>9.9422746443457832E-2</v>
      </c>
    </row>
    <row r="55" spans="1:11" ht="15" x14ac:dyDescent="0.25">
      <c r="A55" s="98" t="s">
        <v>42</v>
      </c>
      <c r="B55" s="42">
        <v>10354</v>
      </c>
      <c r="C55" s="42">
        <v>13480</v>
      </c>
      <c r="D55" s="42">
        <v>12349</v>
      </c>
      <c r="E55" s="103">
        <f t="shared" si="2"/>
        <v>-0.2318991097922849</v>
      </c>
      <c r="F55" s="41">
        <f t="shared" si="3"/>
        <v>-0.16155154263503113</v>
      </c>
      <c r="G55" s="42">
        <f>B55+ספטמבר!G55</f>
        <v>93683</v>
      </c>
      <c r="H55" s="42">
        <v>91815</v>
      </c>
      <c r="I55" s="42">
        <f>D55+ספטמבר!I55</f>
        <v>94667</v>
      </c>
      <c r="J55" s="104">
        <f t="shared" si="0"/>
        <v>2.0345259489190193E-2</v>
      </c>
      <c r="K55" s="104">
        <f t="shared" si="1"/>
        <v>-1.0394329597431029E-2</v>
      </c>
    </row>
    <row r="56" spans="1:11" ht="15" x14ac:dyDescent="0.25">
      <c r="A56" s="98" t="s">
        <v>43</v>
      </c>
      <c r="B56" s="42">
        <v>1772</v>
      </c>
      <c r="C56" s="101">
        <v>2282</v>
      </c>
      <c r="D56" s="101">
        <v>2138</v>
      </c>
      <c r="E56" s="103">
        <f t="shared" si="2"/>
        <v>-0.22348816827344431</v>
      </c>
      <c r="F56" s="41">
        <f t="shared" si="3"/>
        <v>-0.17118802619270346</v>
      </c>
      <c r="G56" s="42">
        <f>B56+ספטמבר!G56</f>
        <v>14228</v>
      </c>
      <c r="H56" s="101">
        <v>13236</v>
      </c>
      <c r="I56" s="101">
        <f>D56+ספטמבר!I56</f>
        <v>12447</v>
      </c>
      <c r="J56" s="104">
        <f t="shared" si="0"/>
        <v>7.4947113931701503E-2</v>
      </c>
      <c r="K56" s="104">
        <f t="shared" si="1"/>
        <v>0.14308668755523413</v>
      </c>
    </row>
    <row r="57" spans="1:11" ht="15" x14ac:dyDescent="0.25">
      <c r="A57" s="98" t="s">
        <v>44</v>
      </c>
      <c r="B57" s="42">
        <v>414</v>
      </c>
      <c r="C57" s="42">
        <v>429</v>
      </c>
      <c r="D57" s="42">
        <v>431</v>
      </c>
      <c r="E57" s="103">
        <f t="shared" si="2"/>
        <v>-3.4965034965035002E-2</v>
      </c>
      <c r="F57" s="41">
        <f t="shared" si="3"/>
        <v>-3.9443155452436152E-2</v>
      </c>
      <c r="G57" s="42">
        <f>B57+ספטמבר!G57</f>
        <v>3037</v>
      </c>
      <c r="H57" s="42">
        <v>3005</v>
      </c>
      <c r="I57" s="42">
        <f>D57+ספטמבר!I57</f>
        <v>3476</v>
      </c>
      <c r="J57" s="104">
        <f t="shared" si="0"/>
        <v>1.0648918469218005E-2</v>
      </c>
      <c r="K57" s="104">
        <f t="shared" si="1"/>
        <v>-0.12629459148446487</v>
      </c>
    </row>
    <row r="58" spans="1:11" ht="15" x14ac:dyDescent="0.25">
      <c r="A58" s="98" t="s">
        <v>46</v>
      </c>
      <c r="B58" s="42">
        <v>269</v>
      </c>
      <c r="C58" s="42">
        <v>386</v>
      </c>
      <c r="D58" s="42">
        <v>379</v>
      </c>
      <c r="E58" s="103">
        <f t="shared" si="2"/>
        <v>-0.30310880829015541</v>
      </c>
      <c r="F58" s="41">
        <f t="shared" si="3"/>
        <v>-0.29023746701846964</v>
      </c>
      <c r="G58" s="42">
        <f>B58+ספטמבר!G58</f>
        <v>2772</v>
      </c>
      <c r="H58" s="42">
        <v>2927</v>
      </c>
      <c r="I58" s="42">
        <f>D58+ספטמבר!I58</f>
        <v>3353</v>
      </c>
      <c r="J58" s="104">
        <f t="shared" si="0"/>
        <v>-5.2955244277417157E-2</v>
      </c>
      <c r="K58" s="104">
        <f t="shared" si="1"/>
        <v>-0.17327766179540705</v>
      </c>
    </row>
    <row r="59" spans="1:11" ht="15" x14ac:dyDescent="0.25">
      <c r="A59" s="98" t="s">
        <v>114</v>
      </c>
      <c r="B59" s="42">
        <v>620</v>
      </c>
      <c r="C59" s="42">
        <v>1074</v>
      </c>
      <c r="D59" s="42">
        <v>954</v>
      </c>
      <c r="E59" s="103">
        <f t="shared" si="2"/>
        <v>-0.42271880819366858</v>
      </c>
      <c r="F59" s="41">
        <f t="shared" si="3"/>
        <v>-0.35010482180293501</v>
      </c>
      <c r="G59" s="42">
        <f>B59+ספטמבר!G59</f>
        <v>6790</v>
      </c>
      <c r="H59" s="42">
        <v>8183.9999999999991</v>
      </c>
      <c r="I59" s="42">
        <f>D59+ספטמבר!I59</f>
        <v>9926</v>
      </c>
      <c r="J59" s="104">
        <f t="shared" si="0"/>
        <v>-0.17033235581622674</v>
      </c>
      <c r="K59" s="104">
        <f t="shared" si="1"/>
        <v>-0.31593794076163606</v>
      </c>
    </row>
    <row r="60" spans="1:11" ht="15" x14ac:dyDescent="0.25">
      <c r="A60" s="98" t="s">
        <v>49</v>
      </c>
      <c r="B60" s="42">
        <v>162</v>
      </c>
      <c r="C60" s="42">
        <v>167</v>
      </c>
      <c r="D60" s="42">
        <v>292</v>
      </c>
      <c r="E60" s="103">
        <f t="shared" si="2"/>
        <v>-2.9940119760479056E-2</v>
      </c>
      <c r="F60" s="41">
        <f t="shared" si="3"/>
        <v>-0.4452054794520548</v>
      </c>
      <c r="G60" s="42">
        <f>B60+ספטמבר!G60</f>
        <v>1196</v>
      </c>
      <c r="H60" s="42">
        <v>1409</v>
      </c>
      <c r="I60" s="42">
        <f>D60+ספטמבר!I60</f>
        <v>2677</v>
      </c>
      <c r="J60" s="104">
        <f t="shared" si="0"/>
        <v>-0.1511710432931157</v>
      </c>
      <c r="K60" s="104">
        <f t="shared" si="1"/>
        <v>-0.55323122898767274</v>
      </c>
    </row>
    <row r="61" spans="1:11" ht="15" x14ac:dyDescent="0.25">
      <c r="A61" s="98"/>
      <c r="B61" s="42"/>
      <c r="C61" s="42"/>
      <c r="D61" s="42"/>
      <c r="E61" s="103"/>
      <c r="F61" s="41"/>
      <c r="G61" s="42"/>
      <c r="H61" s="42"/>
      <c r="I61" s="42"/>
      <c r="J61" s="104"/>
      <c r="K61" s="104"/>
    </row>
    <row r="62" spans="1:11" ht="15" x14ac:dyDescent="0.25">
      <c r="A62" s="98" t="s">
        <v>47</v>
      </c>
      <c r="B62" s="42">
        <v>680</v>
      </c>
      <c r="C62" s="42">
        <v>408</v>
      </c>
      <c r="D62" s="42">
        <v>270</v>
      </c>
      <c r="E62" s="103">
        <f t="shared" si="2"/>
        <v>0.66666666666666674</v>
      </c>
      <c r="F62" s="41">
        <f t="shared" si="3"/>
        <v>1.5185185185185186</v>
      </c>
      <c r="G62" s="42">
        <f>B62+ספטמבר!G62</f>
        <v>7154</v>
      </c>
      <c r="H62" s="42">
        <v>3544</v>
      </c>
      <c r="I62" s="42">
        <f>D62+ספטמבר!I62</f>
        <v>3838</v>
      </c>
      <c r="J62" s="104">
        <f t="shared" si="0"/>
        <v>1.0186230248306996</v>
      </c>
      <c r="K62" s="104">
        <f t="shared" si="1"/>
        <v>0.86399166232412705</v>
      </c>
    </row>
    <row r="63" spans="1:11" ht="15" x14ac:dyDescent="0.25">
      <c r="A63" s="98" t="s">
        <v>48</v>
      </c>
      <c r="B63" s="42">
        <v>343</v>
      </c>
      <c r="C63" s="42">
        <v>492</v>
      </c>
      <c r="D63" s="42">
        <v>787</v>
      </c>
      <c r="E63" s="103">
        <f t="shared" si="2"/>
        <v>-0.30284552845528456</v>
      </c>
      <c r="F63" s="41">
        <f t="shared" si="3"/>
        <v>-0.56416772554002548</v>
      </c>
      <c r="G63" s="42">
        <f>B63+ספטמבר!G63</f>
        <v>2967</v>
      </c>
      <c r="H63" s="42">
        <v>2070</v>
      </c>
      <c r="I63" s="42">
        <f>D63+ספטמבר!I63</f>
        <v>2785</v>
      </c>
      <c r="J63" s="104">
        <f t="shared" si="0"/>
        <v>0.43333333333333335</v>
      </c>
      <c r="K63" s="104">
        <f t="shared" si="1"/>
        <v>6.5350089766606834E-2</v>
      </c>
    </row>
    <row r="64" spans="1:11" ht="15" x14ac:dyDescent="0.25">
      <c r="A64" s="98" t="s">
        <v>45</v>
      </c>
      <c r="B64" s="42">
        <v>938</v>
      </c>
      <c r="C64" s="42">
        <v>888</v>
      </c>
      <c r="D64" s="42">
        <v>849</v>
      </c>
      <c r="E64" s="103">
        <f t="shared" si="2"/>
        <v>5.6306306306306286E-2</v>
      </c>
      <c r="F64" s="41">
        <f t="shared" si="3"/>
        <v>0.10482921083627805</v>
      </c>
      <c r="G64" s="42">
        <f>B64+ספטמבר!G64</f>
        <v>8524</v>
      </c>
      <c r="H64" s="42">
        <v>4173</v>
      </c>
      <c r="I64" s="42">
        <f>D64+ספטמבר!I64</f>
        <v>4712</v>
      </c>
      <c r="J64" s="104">
        <f t="shared" si="0"/>
        <v>1.0426551641504913</v>
      </c>
      <c r="K64" s="104">
        <f t="shared" si="1"/>
        <v>0.80899830220713076</v>
      </c>
    </row>
    <row r="65" spans="1:11" ht="15" x14ac:dyDescent="0.25">
      <c r="A65" s="98" t="s">
        <v>50</v>
      </c>
      <c r="B65" s="42">
        <v>730</v>
      </c>
      <c r="C65" s="42">
        <v>909</v>
      </c>
      <c r="D65" s="42">
        <v>920</v>
      </c>
      <c r="E65" s="103">
        <f t="shared" si="2"/>
        <v>-0.1969196919691969</v>
      </c>
      <c r="F65" s="41">
        <f t="shared" si="3"/>
        <v>-0.20652173913043481</v>
      </c>
      <c r="G65" s="42">
        <f>B65+ספטמבר!G65</f>
        <v>4403</v>
      </c>
      <c r="H65" s="42">
        <v>4146</v>
      </c>
      <c r="I65" s="42">
        <f>D65+ספטמבר!I65</f>
        <v>4822</v>
      </c>
      <c r="J65" s="104">
        <f t="shared" si="0"/>
        <v>6.1987457790641631E-2</v>
      </c>
      <c r="K65" s="104">
        <f t="shared" si="1"/>
        <v>-8.6893405226047271E-2</v>
      </c>
    </row>
    <row r="66" spans="1:11" ht="15" x14ac:dyDescent="0.25">
      <c r="A66" s="98"/>
      <c r="B66" s="42"/>
      <c r="C66" s="42"/>
      <c r="D66" s="42"/>
      <c r="E66" s="103"/>
      <c r="F66" s="41"/>
      <c r="G66" s="42"/>
      <c r="H66" s="42"/>
      <c r="I66" s="42"/>
      <c r="J66" s="104"/>
      <c r="K66" s="104"/>
    </row>
    <row r="67" spans="1:11" ht="15" x14ac:dyDescent="0.25">
      <c r="A67" s="98" t="s">
        <v>51</v>
      </c>
      <c r="B67" s="42">
        <v>4476</v>
      </c>
      <c r="C67" s="42">
        <v>7143</v>
      </c>
      <c r="D67" s="42">
        <v>6668</v>
      </c>
      <c r="E67" s="103">
        <f t="shared" si="2"/>
        <v>-0.37337253254934899</v>
      </c>
      <c r="F67" s="41">
        <f t="shared" si="3"/>
        <v>-0.3287342531493701</v>
      </c>
      <c r="G67" s="42">
        <f>B67+ספטמבר!G67</f>
        <v>55800</v>
      </c>
      <c r="H67" s="42">
        <v>56740</v>
      </c>
      <c r="I67" s="42">
        <f>D67+ספטמבר!I67</f>
        <v>52653</v>
      </c>
      <c r="J67" s="104">
        <f t="shared" si="0"/>
        <v>-1.6566795911173826E-2</v>
      </c>
      <c r="K67" s="104">
        <f t="shared" si="1"/>
        <v>5.9768674149621059E-2</v>
      </c>
    </row>
    <row r="68" spans="1:11" ht="15" x14ac:dyDescent="0.25">
      <c r="A68" s="98" t="s">
        <v>52</v>
      </c>
      <c r="B68" s="42">
        <v>1617</v>
      </c>
      <c r="C68" s="42">
        <v>2196</v>
      </c>
      <c r="D68" s="42">
        <v>1464</v>
      </c>
      <c r="E68" s="103">
        <f t="shared" si="2"/>
        <v>-0.26366120218579236</v>
      </c>
      <c r="F68" s="41">
        <f t="shared" si="3"/>
        <v>0.10450819672131151</v>
      </c>
      <c r="G68" s="42">
        <f>B68+ספטמבר!G68</f>
        <v>13924</v>
      </c>
      <c r="H68" s="42">
        <v>11801</v>
      </c>
      <c r="I68" s="42">
        <f>D68+ספטמבר!I68</f>
        <v>7863</v>
      </c>
      <c r="J68" s="104">
        <f t="shared" si="0"/>
        <v>0.17990000847385823</v>
      </c>
      <c r="K68" s="104">
        <f t="shared" si="1"/>
        <v>0.77082538471321382</v>
      </c>
    </row>
    <row r="69" spans="1:11" ht="15" x14ac:dyDescent="0.25">
      <c r="A69" s="98" t="s">
        <v>105</v>
      </c>
      <c r="B69" s="42">
        <v>145</v>
      </c>
      <c r="C69" s="101">
        <v>331</v>
      </c>
      <c r="D69" s="101">
        <v>243</v>
      </c>
      <c r="E69" s="103">
        <f t="shared" si="2"/>
        <v>-0.5619335347432024</v>
      </c>
      <c r="F69" s="41">
        <f t="shared" si="3"/>
        <v>-0.4032921810699589</v>
      </c>
      <c r="G69" s="42">
        <f>B69+ספטמבר!G69</f>
        <v>1874</v>
      </c>
      <c r="H69" s="101">
        <v>1769</v>
      </c>
      <c r="I69" s="101">
        <f>D69+ספטמבר!I69</f>
        <v>1986</v>
      </c>
      <c r="J69" s="104">
        <f t="shared" si="0"/>
        <v>5.9355568117580582E-2</v>
      </c>
      <c r="K69" s="104">
        <f t="shared" si="1"/>
        <v>-5.6394763343403875E-2</v>
      </c>
    </row>
    <row r="70" spans="1:11" ht="15" x14ac:dyDescent="0.25">
      <c r="A70" s="98" t="s">
        <v>53</v>
      </c>
      <c r="B70" s="42">
        <v>241</v>
      </c>
      <c r="C70" s="42">
        <v>629</v>
      </c>
      <c r="D70" s="42">
        <v>826</v>
      </c>
      <c r="E70" s="103">
        <f t="shared" si="2"/>
        <v>-0.61685214626391094</v>
      </c>
      <c r="F70" s="41">
        <f t="shared" si="3"/>
        <v>-0.70823244552058107</v>
      </c>
      <c r="G70" s="42">
        <f>B70+ספטמבר!G70</f>
        <v>3710</v>
      </c>
      <c r="H70" s="42">
        <v>3627</v>
      </c>
      <c r="I70" s="42">
        <f>D70+ספטמבר!I70</f>
        <v>4597</v>
      </c>
      <c r="J70" s="104">
        <f t="shared" ref="J70:J96" si="4">G70/H70-1</f>
        <v>2.2883926109732666E-2</v>
      </c>
      <c r="K70" s="104">
        <f t="shared" ref="K70:K96" si="5">G70/I70-1</f>
        <v>-0.19295192516858817</v>
      </c>
    </row>
    <row r="71" spans="1:11" ht="15" x14ac:dyDescent="0.25">
      <c r="A71" s="98" t="s">
        <v>108</v>
      </c>
      <c r="B71" s="42">
        <v>392</v>
      </c>
      <c r="C71" s="42">
        <v>391</v>
      </c>
      <c r="D71" s="42">
        <v>313</v>
      </c>
      <c r="E71" s="103">
        <f t="shared" ref="E71:E96" si="6">B71/C71-1</f>
        <v>2.5575447570331811E-3</v>
      </c>
      <c r="F71" s="41">
        <f t="shared" ref="F71:F96" si="7">B71/D71-1</f>
        <v>0.25239616613418536</v>
      </c>
      <c r="G71" s="42">
        <f>B71+ספטמבר!G71</f>
        <v>4138</v>
      </c>
      <c r="H71" s="42">
        <v>3297</v>
      </c>
      <c r="I71" s="42">
        <f>D71+ספטמבר!I71</f>
        <v>3334</v>
      </c>
      <c r="J71" s="104">
        <f t="shared" si="4"/>
        <v>0.25508037609948442</v>
      </c>
      <c r="K71" s="104">
        <f t="shared" si="5"/>
        <v>0.24115176964607077</v>
      </c>
    </row>
    <row r="72" spans="1:11" ht="15" x14ac:dyDescent="0.25">
      <c r="A72" s="98" t="s">
        <v>54</v>
      </c>
      <c r="B72" s="42">
        <v>4422</v>
      </c>
      <c r="C72" s="42">
        <v>4923</v>
      </c>
      <c r="D72" s="42">
        <v>5106</v>
      </c>
      <c r="E72" s="103">
        <f t="shared" si="6"/>
        <v>-0.10176721511273612</v>
      </c>
      <c r="F72" s="41">
        <f t="shared" si="7"/>
        <v>-0.13396004700352526</v>
      </c>
      <c r="G72" s="42">
        <f>B72+ספטמבר!G72</f>
        <v>37770</v>
      </c>
      <c r="H72" s="42">
        <v>29396</v>
      </c>
      <c r="I72" s="42">
        <f>D72+ספטמבר!I72</f>
        <v>35318</v>
      </c>
      <c r="J72" s="104">
        <f t="shared" si="4"/>
        <v>0.28486868961763512</v>
      </c>
      <c r="K72" s="104">
        <f t="shared" si="5"/>
        <v>6.9426354833229453E-2</v>
      </c>
    </row>
    <row r="73" spans="1:11" ht="15" x14ac:dyDescent="0.25">
      <c r="A73" s="98" t="s">
        <v>55</v>
      </c>
      <c r="B73" s="42">
        <v>768</v>
      </c>
      <c r="C73" s="42">
        <v>1118</v>
      </c>
      <c r="D73" s="42">
        <v>831</v>
      </c>
      <c r="E73" s="103">
        <f t="shared" si="6"/>
        <v>-0.3130590339892666</v>
      </c>
      <c r="F73" s="41">
        <f t="shared" si="7"/>
        <v>-7.5812274368231014E-2</v>
      </c>
      <c r="G73" s="42">
        <f>B73+ספטמבר!G73</f>
        <v>6824</v>
      </c>
      <c r="H73" s="42">
        <v>5340</v>
      </c>
      <c r="I73" s="42">
        <f>D73+ספטמבר!I73</f>
        <v>5990</v>
      </c>
      <c r="J73" s="104">
        <f t="shared" si="4"/>
        <v>0.27790262172284641</v>
      </c>
      <c r="K73" s="104">
        <f t="shared" si="5"/>
        <v>0.13923205342237055</v>
      </c>
    </row>
    <row r="74" spans="1:11" ht="15" x14ac:dyDescent="0.25">
      <c r="A74" s="98" t="s">
        <v>56</v>
      </c>
      <c r="B74" s="42">
        <v>1815</v>
      </c>
      <c r="C74" s="42">
        <v>2128</v>
      </c>
      <c r="D74" s="42">
        <v>2372</v>
      </c>
      <c r="E74" s="103">
        <f t="shared" si="6"/>
        <v>-0.14708646616541354</v>
      </c>
      <c r="F74" s="41">
        <f t="shared" si="7"/>
        <v>-0.23482293423271505</v>
      </c>
      <c r="G74" s="42">
        <f>B74+ספטמבר!G74</f>
        <v>14786</v>
      </c>
      <c r="H74" s="42">
        <v>11789</v>
      </c>
      <c r="I74" s="42">
        <f>D74+ספטמבר!I74</f>
        <v>11908</v>
      </c>
      <c r="J74" s="104">
        <f t="shared" si="4"/>
        <v>0.25422003562643147</v>
      </c>
      <c r="K74" s="104">
        <f t="shared" si="5"/>
        <v>0.2416862613369164</v>
      </c>
    </row>
    <row r="75" spans="1:11" ht="15" x14ac:dyDescent="0.25">
      <c r="A75" s="98" t="s">
        <v>57</v>
      </c>
      <c r="B75" s="42">
        <v>1133</v>
      </c>
      <c r="C75" s="42">
        <v>1265</v>
      </c>
      <c r="D75" s="42">
        <v>1663</v>
      </c>
      <c r="E75" s="103">
        <f t="shared" si="6"/>
        <v>-0.10434782608695647</v>
      </c>
      <c r="F75" s="41">
        <f t="shared" si="7"/>
        <v>-0.31870114251352977</v>
      </c>
      <c r="G75" s="42">
        <f>B75+ספטמבר!G75</f>
        <v>9467</v>
      </c>
      <c r="H75" s="42">
        <v>7364</v>
      </c>
      <c r="I75" s="42">
        <f>D75+ספטמבר!I75</f>
        <v>9311</v>
      </c>
      <c r="J75" s="104">
        <f t="shared" si="4"/>
        <v>0.28557848995111357</v>
      </c>
      <c r="K75" s="104">
        <f t="shared" si="5"/>
        <v>1.6754376543872906E-2</v>
      </c>
    </row>
    <row r="76" spans="1:11" ht="15" x14ac:dyDescent="0.25">
      <c r="A76" s="98" t="s">
        <v>58</v>
      </c>
      <c r="B76" s="42">
        <v>844</v>
      </c>
      <c r="C76" s="42">
        <v>1725</v>
      </c>
      <c r="D76" s="42">
        <v>1916</v>
      </c>
      <c r="E76" s="103">
        <f t="shared" si="6"/>
        <v>-0.51072463768115939</v>
      </c>
      <c r="F76" s="41">
        <f t="shared" si="7"/>
        <v>-0.55949895615866385</v>
      </c>
      <c r="G76" s="42">
        <f>B76+ספטמבר!G76</f>
        <v>14503</v>
      </c>
      <c r="H76" s="42">
        <v>15432</v>
      </c>
      <c r="I76" s="42">
        <f>D76+ספטמבר!I76</f>
        <v>18455</v>
      </c>
      <c r="J76" s="104">
        <f t="shared" si="4"/>
        <v>-6.0199585277345813E-2</v>
      </c>
      <c r="K76" s="104">
        <f t="shared" si="5"/>
        <v>-0.2141425088052018</v>
      </c>
    </row>
    <row r="77" spans="1:11" ht="15" x14ac:dyDescent="0.25">
      <c r="A77" s="98" t="s">
        <v>59</v>
      </c>
      <c r="B77" s="42">
        <v>241</v>
      </c>
      <c r="C77" s="42">
        <v>741</v>
      </c>
      <c r="D77" s="42">
        <v>485</v>
      </c>
      <c r="E77" s="103">
        <f t="shared" si="6"/>
        <v>-0.67476383265856943</v>
      </c>
      <c r="F77" s="41">
        <f t="shared" si="7"/>
        <v>-0.50309278350515463</v>
      </c>
      <c r="G77" s="42">
        <f>B77+ספטמבר!G77</f>
        <v>3933</v>
      </c>
      <c r="H77" s="42">
        <v>4278</v>
      </c>
      <c r="I77" s="42">
        <f>D77+ספטמבר!I77</f>
        <v>4637</v>
      </c>
      <c r="J77" s="104">
        <f t="shared" si="4"/>
        <v>-8.064516129032262E-2</v>
      </c>
      <c r="K77" s="104">
        <f t="shared" si="5"/>
        <v>-0.15182229890015098</v>
      </c>
    </row>
    <row r="78" spans="1:11" ht="15" x14ac:dyDescent="0.25">
      <c r="A78" s="98"/>
      <c r="B78" s="42"/>
      <c r="C78" s="42"/>
      <c r="D78" s="42"/>
      <c r="E78" s="103"/>
      <c r="F78" s="41"/>
      <c r="G78" s="42"/>
      <c r="H78" s="42"/>
      <c r="I78" s="42"/>
      <c r="J78" s="104"/>
      <c r="K78" s="104"/>
    </row>
    <row r="79" spans="1:11" ht="15" x14ac:dyDescent="0.25">
      <c r="A79" s="100" t="s">
        <v>60</v>
      </c>
      <c r="B79" s="42">
        <f>SUM(B80:B83)</f>
        <v>72308</v>
      </c>
      <c r="C79" s="42">
        <v>79760</v>
      </c>
      <c r="D79" s="42">
        <v>68242</v>
      </c>
      <c r="E79" s="103">
        <f t="shared" si="6"/>
        <v>-9.3430290872617894E-2</v>
      </c>
      <c r="F79" s="41">
        <f t="shared" si="7"/>
        <v>5.9582075554643676E-2</v>
      </c>
      <c r="G79" s="42">
        <f>B79+ספטמבר!G79</f>
        <v>675199</v>
      </c>
      <c r="H79" s="42">
        <v>671632</v>
      </c>
      <c r="I79" s="42">
        <f>D79+ספטמבר!I79</f>
        <v>671252</v>
      </c>
      <c r="J79" s="104">
        <f t="shared" si="4"/>
        <v>5.3109440884293591E-3</v>
      </c>
      <c r="K79" s="104">
        <f t="shared" si="5"/>
        <v>5.8800569681729531E-3</v>
      </c>
    </row>
    <row r="80" spans="1:11" ht="15" x14ac:dyDescent="0.25">
      <c r="A80" s="100" t="s">
        <v>61</v>
      </c>
      <c r="B80" s="42">
        <v>52873</v>
      </c>
      <c r="C80" s="42">
        <v>53074</v>
      </c>
      <c r="D80" s="42">
        <v>46266</v>
      </c>
      <c r="E80" s="103">
        <f t="shared" si="6"/>
        <v>-3.7871650902513432E-3</v>
      </c>
      <c r="F80" s="41">
        <f t="shared" si="7"/>
        <v>0.14280465136385256</v>
      </c>
      <c r="G80" s="42">
        <f>B80+ספטמבר!G80</f>
        <v>513333</v>
      </c>
      <c r="H80" s="42">
        <v>497817</v>
      </c>
      <c r="I80" s="42">
        <f>D80+ספטמבר!I80</f>
        <v>496586</v>
      </c>
      <c r="J80" s="104">
        <f t="shared" si="4"/>
        <v>3.1168079836566553E-2</v>
      </c>
      <c r="K80" s="104">
        <f t="shared" si="5"/>
        <v>3.3724269310854593E-2</v>
      </c>
    </row>
    <row r="81" spans="1:16" ht="15" x14ac:dyDescent="0.25">
      <c r="A81" s="100" t="s">
        <v>62</v>
      </c>
      <c r="B81" s="42">
        <v>5814</v>
      </c>
      <c r="C81" s="42">
        <v>7330</v>
      </c>
      <c r="D81" s="42">
        <v>6763</v>
      </c>
      <c r="E81" s="103">
        <f t="shared" si="6"/>
        <v>-0.20682128240109143</v>
      </c>
      <c r="F81" s="41">
        <f t="shared" si="7"/>
        <v>-0.14032234215584805</v>
      </c>
      <c r="G81" s="42">
        <f>B81+ספטמבר!G81</f>
        <v>52786</v>
      </c>
      <c r="H81" s="42">
        <v>54697</v>
      </c>
      <c r="I81" s="42">
        <f>D81+ספטמבר!I81</f>
        <v>55800</v>
      </c>
      <c r="J81" s="104">
        <f t="shared" si="4"/>
        <v>-3.4937930782309778E-2</v>
      </c>
      <c r="K81" s="104">
        <f t="shared" si="5"/>
        <v>-5.4014336917562744E-2</v>
      </c>
    </row>
    <row r="82" spans="1:16" ht="15" x14ac:dyDescent="0.25">
      <c r="A82" s="98" t="s">
        <v>63</v>
      </c>
      <c r="B82" s="42">
        <v>1820</v>
      </c>
      <c r="C82" s="101">
        <v>2994</v>
      </c>
      <c r="D82" s="101">
        <v>2356</v>
      </c>
      <c r="E82" s="103">
        <f t="shared" si="6"/>
        <v>-0.3921175684702739</v>
      </c>
      <c r="F82" s="41">
        <f t="shared" si="7"/>
        <v>-0.22750424448217321</v>
      </c>
      <c r="G82" s="42">
        <f>B82+ספטמבר!G82</f>
        <v>17500</v>
      </c>
      <c r="H82" s="101">
        <v>17996</v>
      </c>
      <c r="I82" s="101">
        <f>D82+ספטמבר!I82</f>
        <v>17543</v>
      </c>
      <c r="J82" s="104">
        <f t="shared" si="4"/>
        <v>-2.7561680373416331E-2</v>
      </c>
      <c r="K82" s="104">
        <f t="shared" si="5"/>
        <v>-2.4511201048851294E-3</v>
      </c>
    </row>
    <row r="83" spans="1:16" ht="15" x14ac:dyDescent="0.25">
      <c r="A83" s="100" t="s">
        <v>64</v>
      </c>
      <c r="B83" s="42">
        <v>11801</v>
      </c>
      <c r="C83" s="42">
        <v>16362</v>
      </c>
      <c r="D83" s="42">
        <v>12857</v>
      </c>
      <c r="E83" s="103">
        <f t="shared" si="6"/>
        <v>-0.27875565334311214</v>
      </c>
      <c r="F83" s="41">
        <f t="shared" si="7"/>
        <v>-8.2134245936065997E-2</v>
      </c>
      <c r="G83" s="42">
        <f>B83+ספטמבר!G83</f>
        <v>91580</v>
      </c>
      <c r="H83" s="42">
        <v>101122</v>
      </c>
      <c r="I83" s="42">
        <f>D83+ספטמבר!I83</f>
        <v>101323</v>
      </c>
      <c r="J83" s="104">
        <f t="shared" si="4"/>
        <v>-9.4361266588872894E-2</v>
      </c>
      <c r="K83" s="104">
        <f t="shared" si="5"/>
        <v>-9.6157831884172373E-2</v>
      </c>
    </row>
    <row r="84" spans="1:16" ht="15" x14ac:dyDescent="0.25">
      <c r="A84" s="98" t="s">
        <v>65</v>
      </c>
      <c r="B84" s="42">
        <v>185</v>
      </c>
      <c r="C84" s="42">
        <v>278</v>
      </c>
      <c r="D84" s="42">
        <v>196</v>
      </c>
      <c r="E84" s="103">
        <f t="shared" si="6"/>
        <v>-0.33453237410071945</v>
      </c>
      <c r="F84" s="41">
        <f t="shared" si="7"/>
        <v>-5.6122448979591844E-2</v>
      </c>
      <c r="G84" s="42">
        <f>B84+ספטמבר!G84</f>
        <v>2400</v>
      </c>
      <c r="H84" s="42">
        <v>2383</v>
      </c>
      <c r="I84" s="42">
        <f>D84+ספטמבר!I84</f>
        <v>2263</v>
      </c>
      <c r="J84" s="104">
        <f t="shared" si="4"/>
        <v>7.133864876206486E-3</v>
      </c>
      <c r="K84" s="104">
        <f t="shared" si="5"/>
        <v>6.0539107379584678E-2</v>
      </c>
    </row>
    <row r="85" spans="1:16" ht="15" x14ac:dyDescent="0.25">
      <c r="A85" s="100" t="s">
        <v>66</v>
      </c>
      <c r="B85" s="42">
        <v>1546</v>
      </c>
      <c r="C85" s="42">
        <v>2275</v>
      </c>
      <c r="D85" s="42">
        <v>2153</v>
      </c>
      <c r="E85" s="103">
        <f t="shared" si="6"/>
        <v>-0.32043956043956046</v>
      </c>
      <c r="F85" s="41">
        <f t="shared" si="7"/>
        <v>-0.28193218764514627</v>
      </c>
      <c r="G85" s="42">
        <f>B85+ספטמבר!G85</f>
        <v>19864</v>
      </c>
      <c r="H85" s="42">
        <v>21428</v>
      </c>
      <c r="I85" s="42">
        <f>D85+ספטמבר!I85</f>
        <v>20658</v>
      </c>
      <c r="J85" s="104">
        <f t="shared" si="4"/>
        <v>-7.2988613029680738E-2</v>
      </c>
      <c r="K85" s="104">
        <f t="shared" si="5"/>
        <v>-3.8435472940265281E-2</v>
      </c>
    </row>
    <row r="86" spans="1:16" ht="15" x14ac:dyDescent="0.25">
      <c r="A86" s="98" t="s">
        <v>67</v>
      </c>
      <c r="B86" s="42">
        <v>6709</v>
      </c>
      <c r="C86" s="42">
        <v>8593</v>
      </c>
      <c r="D86" s="42">
        <v>6219</v>
      </c>
      <c r="E86" s="103">
        <f t="shared" si="6"/>
        <v>-0.21924822529966248</v>
      </c>
      <c r="F86" s="41">
        <f t="shared" si="7"/>
        <v>7.8790802379803848E-2</v>
      </c>
      <c r="G86" s="42">
        <f>B86+ספטמבר!G86</f>
        <v>41493</v>
      </c>
      <c r="H86" s="42">
        <v>45140</v>
      </c>
      <c r="I86" s="42">
        <f>D86+ספטמבר!I86</f>
        <v>46601</v>
      </c>
      <c r="J86" s="104">
        <f t="shared" si="4"/>
        <v>-8.0793088170137306E-2</v>
      </c>
      <c r="K86" s="104">
        <f t="shared" si="5"/>
        <v>-0.10961138173000584</v>
      </c>
    </row>
    <row r="87" spans="1:16" ht="15" x14ac:dyDescent="0.25">
      <c r="A87" s="98" t="s">
        <v>68</v>
      </c>
      <c r="B87" s="42">
        <v>532</v>
      </c>
      <c r="C87" s="42">
        <v>809</v>
      </c>
      <c r="D87" s="42">
        <v>476</v>
      </c>
      <c r="E87" s="103">
        <f t="shared" si="6"/>
        <v>-0.34239802224969096</v>
      </c>
      <c r="F87" s="41">
        <f t="shared" si="7"/>
        <v>0.11764705882352944</v>
      </c>
      <c r="G87" s="42">
        <f>B87+ספטמבר!G87</f>
        <v>5025</v>
      </c>
      <c r="H87" s="42">
        <v>5175</v>
      </c>
      <c r="I87" s="42">
        <f>D87+ספטמבר!I87</f>
        <v>4837</v>
      </c>
      <c r="J87" s="104">
        <f t="shared" si="4"/>
        <v>-2.8985507246376829E-2</v>
      </c>
      <c r="K87" s="104">
        <f t="shared" si="5"/>
        <v>3.8867066363448499E-2</v>
      </c>
    </row>
    <row r="88" spans="1:16" ht="15" x14ac:dyDescent="0.25">
      <c r="A88" s="98" t="s">
        <v>69</v>
      </c>
      <c r="B88" s="42">
        <v>969</v>
      </c>
      <c r="C88" s="42">
        <v>1497</v>
      </c>
      <c r="D88" s="42">
        <v>1304</v>
      </c>
      <c r="E88" s="103">
        <f t="shared" si="6"/>
        <v>-0.35270541082164331</v>
      </c>
      <c r="F88" s="41">
        <f t="shared" si="7"/>
        <v>-0.25690184049079756</v>
      </c>
      <c r="G88" s="42">
        <f>B88+ספטמבר!G88</f>
        <v>7166</v>
      </c>
      <c r="H88" s="42">
        <v>8955</v>
      </c>
      <c r="I88" s="42">
        <f>D88+ספטמבר!I88</f>
        <v>9052</v>
      </c>
      <c r="J88" s="104">
        <f t="shared" si="4"/>
        <v>-0.1997766610831937</v>
      </c>
      <c r="K88" s="104">
        <f t="shared" si="5"/>
        <v>-0.20835174547061419</v>
      </c>
    </row>
    <row r="89" spans="1:16" ht="15" x14ac:dyDescent="0.25">
      <c r="A89" s="98" t="s">
        <v>70</v>
      </c>
      <c r="B89" s="42">
        <v>91</v>
      </c>
      <c r="C89" s="42">
        <v>341</v>
      </c>
      <c r="D89" s="42">
        <v>299</v>
      </c>
      <c r="E89" s="103">
        <f t="shared" si="6"/>
        <v>-0.73313782991202348</v>
      </c>
      <c r="F89" s="41">
        <f t="shared" si="7"/>
        <v>-0.69565217391304346</v>
      </c>
      <c r="G89" s="42">
        <f>B89+ספטמבר!G89</f>
        <v>1641</v>
      </c>
      <c r="H89" s="42">
        <v>2665</v>
      </c>
      <c r="I89" s="42">
        <f>D89+ספטמבר!I89</f>
        <v>2761</v>
      </c>
      <c r="J89" s="104">
        <f t="shared" si="4"/>
        <v>-0.38424015009380863</v>
      </c>
      <c r="K89" s="104">
        <f t="shared" si="5"/>
        <v>-0.40565012676566459</v>
      </c>
    </row>
    <row r="90" spans="1:16" ht="15" x14ac:dyDescent="0.25">
      <c r="A90" s="98"/>
      <c r="B90" s="42"/>
      <c r="C90" s="42"/>
      <c r="D90" s="42"/>
      <c r="E90" s="103"/>
      <c r="F90" s="41"/>
      <c r="G90" s="42"/>
      <c r="H90" s="42"/>
      <c r="I90" s="42"/>
      <c r="J90" s="104"/>
      <c r="K90" s="104"/>
    </row>
    <row r="91" spans="1:16" ht="15" x14ac:dyDescent="0.25">
      <c r="A91" s="98" t="s">
        <v>71</v>
      </c>
      <c r="B91" s="42">
        <v>3089</v>
      </c>
      <c r="C91" s="42">
        <v>3710</v>
      </c>
      <c r="D91" s="42">
        <v>3113</v>
      </c>
      <c r="E91" s="103">
        <f t="shared" si="6"/>
        <v>-0.16738544474393535</v>
      </c>
      <c r="F91" s="41">
        <f t="shared" si="7"/>
        <v>-7.7096048827497432E-3</v>
      </c>
      <c r="G91" s="42">
        <f>B91+ספטמבר!G91</f>
        <v>29499</v>
      </c>
      <c r="H91" s="42">
        <v>31117</v>
      </c>
      <c r="I91" s="42">
        <f>D91+ספטמבר!I91</f>
        <v>28927</v>
      </c>
      <c r="J91" s="104">
        <f t="shared" si="4"/>
        <v>-5.1997300510974731E-2</v>
      </c>
      <c r="K91" s="104">
        <f t="shared" si="5"/>
        <v>1.9773913644691721E-2</v>
      </c>
    </row>
    <row r="92" spans="1:16" ht="15" x14ac:dyDescent="0.25">
      <c r="A92" s="98" t="s">
        <v>72</v>
      </c>
      <c r="B92" s="42">
        <v>2654</v>
      </c>
      <c r="C92" s="42">
        <v>3000</v>
      </c>
      <c r="D92" s="42">
        <v>2653</v>
      </c>
      <c r="E92" s="103">
        <f t="shared" si="6"/>
        <v>-0.11533333333333329</v>
      </c>
      <c r="F92" s="41">
        <f t="shared" si="7"/>
        <v>3.7693177534858791E-4</v>
      </c>
      <c r="G92" s="42">
        <f>B92+ספטמבר!G92</f>
        <v>25642</v>
      </c>
      <c r="H92" s="42">
        <v>27166</v>
      </c>
      <c r="I92" s="42">
        <f>D92+ספטמבר!I92</f>
        <v>25193</v>
      </c>
      <c r="J92" s="104">
        <f t="shared" si="4"/>
        <v>-5.6099536184937016E-2</v>
      </c>
      <c r="K92" s="104">
        <f t="shared" si="5"/>
        <v>1.782241098717896E-2</v>
      </c>
    </row>
    <row r="93" spans="1:16" ht="15" x14ac:dyDescent="0.25">
      <c r="A93" s="98" t="s">
        <v>73</v>
      </c>
      <c r="B93" s="42">
        <v>347</v>
      </c>
      <c r="C93" s="42">
        <v>448</v>
      </c>
      <c r="D93" s="42">
        <v>343</v>
      </c>
      <c r="E93" s="103">
        <f t="shared" si="6"/>
        <v>-0.2254464285714286</v>
      </c>
      <c r="F93" s="41">
        <f t="shared" si="7"/>
        <v>1.1661807580174877E-2</v>
      </c>
      <c r="G93" s="42">
        <f>B93+ספטמבר!G93</f>
        <v>3135</v>
      </c>
      <c r="H93" s="42">
        <v>3108</v>
      </c>
      <c r="I93" s="42">
        <f>D93+ספטמבר!I93</f>
        <v>3124</v>
      </c>
      <c r="J93" s="104">
        <f t="shared" si="4"/>
        <v>8.6872586872586144E-3</v>
      </c>
      <c r="K93" s="104">
        <f t="shared" si="5"/>
        <v>3.5211267605634866E-3</v>
      </c>
    </row>
    <row r="94" spans="1:16" ht="15" x14ac:dyDescent="0.25">
      <c r="A94" s="98" t="s">
        <v>17</v>
      </c>
      <c r="B94" s="42">
        <v>88</v>
      </c>
      <c r="C94" s="42">
        <v>262</v>
      </c>
      <c r="D94" s="42">
        <v>117</v>
      </c>
      <c r="E94" s="103">
        <f t="shared" si="6"/>
        <v>-0.66412213740458015</v>
      </c>
      <c r="F94" s="41">
        <f t="shared" si="7"/>
        <v>-0.24786324786324787</v>
      </c>
      <c r="G94" s="42">
        <f>B94+ספטמבר!G94</f>
        <v>722</v>
      </c>
      <c r="H94" s="42">
        <v>843</v>
      </c>
      <c r="I94" s="42">
        <f>D94+ספטמבר!I94</f>
        <v>610</v>
      </c>
      <c r="J94" s="104">
        <f t="shared" si="4"/>
        <v>-0.14353499406880188</v>
      </c>
      <c r="K94" s="104">
        <f t="shared" si="5"/>
        <v>0.18360655737704912</v>
      </c>
    </row>
    <row r="95" spans="1:16" ht="15" x14ac:dyDescent="0.25">
      <c r="A95" s="98"/>
      <c r="B95" s="42"/>
      <c r="C95" s="101"/>
      <c r="D95" s="101"/>
      <c r="E95" s="103"/>
      <c r="F95" s="41"/>
      <c r="G95" s="42"/>
      <c r="H95" s="101"/>
      <c r="I95" s="101"/>
      <c r="J95" s="104"/>
      <c r="K95" s="104"/>
    </row>
    <row r="96" spans="1:16" ht="15" x14ac:dyDescent="0.25">
      <c r="A96" s="98" t="s">
        <v>74</v>
      </c>
      <c r="B96" s="42">
        <v>741</v>
      </c>
      <c r="C96" s="42">
        <v>1157</v>
      </c>
      <c r="D96" s="42">
        <v>1148</v>
      </c>
      <c r="E96" s="103">
        <f t="shared" si="6"/>
        <v>-0.3595505617977528</v>
      </c>
      <c r="F96" s="41">
        <f t="shared" si="7"/>
        <v>-0.35452961672473871</v>
      </c>
      <c r="G96" s="42">
        <f>B96+ספטמבר!G96</f>
        <v>8932</v>
      </c>
      <c r="H96" s="42">
        <v>14249</v>
      </c>
      <c r="I96" s="42">
        <f>D96+ספטמבר!I96</f>
        <v>14698</v>
      </c>
      <c r="J96" s="104">
        <f t="shared" si="4"/>
        <v>-0.37314899291178327</v>
      </c>
      <c r="K96" s="104">
        <f t="shared" si="5"/>
        <v>-0.39229827187372435</v>
      </c>
      <c r="L96" s="99"/>
      <c r="M96" s="93"/>
      <c r="N96" s="93"/>
      <c r="O96" s="93"/>
      <c r="P96" s="93"/>
    </row>
    <row r="97" spans="1:16" ht="15" x14ac:dyDescent="0.25">
      <c r="A97" s="91"/>
      <c r="B97" s="46"/>
      <c r="C97" s="46"/>
      <c r="D97" s="46"/>
      <c r="E97" s="102"/>
      <c r="F97" s="9"/>
      <c r="G97" s="9"/>
      <c r="H97" s="9"/>
      <c r="I97" s="9"/>
      <c r="J97" s="9"/>
      <c r="K97" s="9"/>
      <c r="L97" s="93"/>
      <c r="M97" s="93"/>
      <c r="N97" s="93"/>
      <c r="O97" s="93"/>
      <c r="P97" s="93"/>
    </row>
    <row r="98" spans="1:16" ht="15" x14ac:dyDescent="0.25">
      <c r="A98" s="91"/>
      <c r="B98" s="46"/>
      <c r="C98" s="46"/>
      <c r="D98" s="46"/>
      <c r="E98" s="102"/>
      <c r="F98" s="9"/>
      <c r="G98" s="9"/>
      <c r="H98" s="9"/>
      <c r="I98" s="9"/>
      <c r="J98" s="9"/>
      <c r="K98" s="9"/>
      <c r="L98" s="93"/>
      <c r="M98" s="93"/>
      <c r="N98" s="93"/>
      <c r="O98" s="93"/>
      <c r="P98" s="93"/>
    </row>
    <row r="99" spans="1:16" ht="15" x14ac:dyDescent="0.25">
      <c r="A99" s="91"/>
      <c r="B99" s="46"/>
      <c r="C99" s="46"/>
      <c r="D99" s="46"/>
      <c r="E99" s="102"/>
      <c r="F99" s="9"/>
      <c r="G99" s="9"/>
      <c r="H99" s="9"/>
      <c r="I99" s="9"/>
      <c r="J99" s="9"/>
      <c r="K99" s="9"/>
      <c r="L99" s="93"/>
      <c r="M99" s="93"/>
      <c r="N99" s="93"/>
      <c r="O99" s="93"/>
      <c r="P99" s="93"/>
    </row>
    <row r="101" spans="1:16" x14ac:dyDescent="0.2">
      <c r="C101" s="23"/>
    </row>
  </sheetData>
  <mergeCells count="4">
    <mergeCell ref="J3:K3"/>
    <mergeCell ref="E3:F3"/>
    <mergeCell ref="G3:I3"/>
    <mergeCell ref="B3:D3"/>
  </mergeCells>
  <pageMargins left="0.23622047244094491" right="0.23622047244094491" top="0.15748031496062992" bottom="0.23622047244094491" header="0.31496062992125984" footer="0.31496062992125984"/>
  <pageSetup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D4E8520075034419358574077F8569C" ma:contentTypeVersion="6" ma:contentTypeDescription="Create a new document." ma:contentTypeScope="" ma:versionID="29e0291afafa97e8ed90b9927a376a19">
  <xsd:schema xmlns:xsd="http://www.w3.org/2001/XMLSchema" xmlns:xs="http://www.w3.org/2001/XMLSchema" xmlns:p="http://schemas.microsoft.com/office/2006/metadata/properties" xmlns:ns2="0cabe506-aadf-4ad9-b91e-f5d6e8a29474" targetNamespace="http://schemas.microsoft.com/office/2006/metadata/properties" ma:root="true" ma:fieldsID="23ead5d5acf0e24b3ada696fff096a78" ns2:_="">
    <xsd:import namespace="0cabe506-aadf-4ad9-b91e-f5d6e8a2947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abe506-aadf-4ad9-b91e-f5d6e8a2947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328CEE2-304B-4EF1-9BD9-528DB81C8489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sharepoint/v3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9278CC5C-46A4-4C5D-892A-A0B07EBE88A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CEDE9CE-07AE-4B2B-AE4C-9CB99423534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23</vt:i4>
      </vt:variant>
      <vt:variant>
        <vt:lpstr>Named Ranges</vt:lpstr>
      </vt:variant>
      <vt:variant>
        <vt:i4>12</vt:i4>
      </vt:variant>
    </vt:vector>
  </HeadingPairs>
  <TitlesOfParts>
    <vt:vector size="35" baseType="lpstr">
      <vt:lpstr>1</vt:lpstr>
      <vt:lpstr>מרץ</vt:lpstr>
      <vt:lpstr>אפריל</vt:lpstr>
      <vt:lpstr>מאי</vt:lpstr>
      <vt:lpstr>יוני</vt:lpstr>
      <vt:lpstr>יולי</vt:lpstr>
      <vt:lpstr>אוגוסט</vt:lpstr>
      <vt:lpstr>ספטמבר</vt:lpstr>
      <vt:lpstr>אוקטובר</vt:lpstr>
      <vt:lpstr>נובמבר</vt:lpstr>
      <vt:lpstr>דצמבר</vt:lpstr>
      <vt:lpstr>גיליון1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'4'!Print_Area</vt:lpstr>
      <vt:lpstr>'1'!Print_Titles</vt:lpstr>
      <vt:lpstr>אוגוסט!Print_Titles</vt:lpstr>
      <vt:lpstr>אוקטובר!Print_Titles</vt:lpstr>
      <vt:lpstr>אפריל!Print_Titles</vt:lpstr>
      <vt:lpstr>דצמבר!Print_Titles</vt:lpstr>
      <vt:lpstr>יולי!Print_Titles</vt:lpstr>
      <vt:lpstr>יוני!Print_Titles</vt:lpstr>
      <vt:lpstr>מאי!Print_Titles</vt:lpstr>
      <vt:lpstr>מרץ!Print_Titles</vt:lpstr>
      <vt:lpstr>נובמבר!Print_Titles</vt:lpstr>
      <vt:lpstr>ספטמבר!Print_Titles</vt:lpstr>
    </vt:vector>
  </TitlesOfParts>
  <Company>MOT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MOT</dc:creator>
  <cp:lastModifiedBy>Shani</cp:lastModifiedBy>
  <cp:lastPrinted>2015-09-10T07:08:02Z</cp:lastPrinted>
  <dcterms:created xsi:type="dcterms:W3CDTF">2010-01-31T06:47:04Z</dcterms:created>
  <dcterms:modified xsi:type="dcterms:W3CDTF">2016-09-05T12:51:36Z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0x010100DD4E8520075034419358574077F8569C</vt:lpwstr>
  </property>
  <property fmtid="{D5CDD505-2E9C-101B-9397-08002B2CF9AE}" pid="3" name="Order">
    <vt:r8>22000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_SourceUrl">
    <vt:lpwstr/>
  </property>
  <property fmtid="{D5CDD505-2E9C-101B-9397-08002B2CF9AE}" pid="7" name="_SharedFileIndex">
    <vt:lpwstr/>
  </property>
  <property fmtid="{D5CDD505-2E9C-101B-9397-08002B2CF9AE}" pid="8" name="TemplateUrl">
    <vt:lpwstr/>
  </property>
</Properties>
</file>