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joshuaalcorn/Dropbox (Beau Biden Foundatio)/Beau Biden Foundatio Team Folder/2018 July Board Meeting/"/>
    </mc:Choice>
  </mc:AlternateContent>
  <xr:revisionPtr revIDLastSave="0" documentId="13_ncr:1_{5C6A647A-2F8D-3244-B344-6E9C9AE9D13D}" xr6:coauthVersionLast="34" xr6:coauthVersionMax="34" xr10:uidLastSave="{00000000-0000-0000-0000-000000000000}"/>
  <bookViews>
    <workbookView xWindow="0" yWindow="460" windowWidth="28800" windowHeight="16500" xr2:uid="{00000000-000D-0000-FFFF-FFFF00000000}"/>
  </bookViews>
  <sheets>
    <sheet name="Statement of Activity" sheetId="1" r:id="rId1"/>
  </sheets>
  <definedNames>
    <definedName name="_xlnm.Print_Area" localSheetId="0">'Statement of Activity'!$A$1:$L$167</definedName>
    <definedName name="_xlnm.Print_Titles" localSheetId="0">'Statement of Activity'!$5:$5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111" i="1" l="1"/>
  <c r="L106" i="1"/>
  <c r="L99" i="1"/>
  <c r="L46" i="1"/>
  <c r="L109" i="1" l="1"/>
  <c r="L108" i="1"/>
  <c r="L54" i="1"/>
  <c r="L17" i="1"/>
  <c r="H26" i="1" l="1"/>
  <c r="H27" i="1"/>
  <c r="H28" i="1"/>
  <c r="H29" i="1"/>
  <c r="H32" i="1"/>
  <c r="H33" i="1"/>
  <c r="H34" i="1"/>
  <c r="H35" i="1"/>
  <c r="H36" i="1"/>
  <c r="H39" i="1"/>
  <c r="H40" i="1"/>
  <c r="H41" i="1"/>
  <c r="H45" i="1"/>
  <c r="H46" i="1"/>
  <c r="H47" i="1"/>
  <c r="H51" i="1"/>
  <c r="H52" i="1"/>
  <c r="H53" i="1"/>
  <c r="H54" i="1"/>
  <c r="H58" i="1"/>
  <c r="H59" i="1"/>
  <c r="H60" i="1"/>
  <c r="H61" i="1"/>
  <c r="H62" i="1"/>
  <c r="H63" i="1"/>
  <c r="H64" i="1"/>
  <c r="H65" i="1"/>
  <c r="H66" i="1"/>
  <c r="H67" i="1"/>
  <c r="H71" i="1"/>
  <c r="H73" i="1"/>
  <c r="H74" i="1"/>
  <c r="H75" i="1"/>
  <c r="H76" i="1"/>
  <c r="H77" i="1"/>
  <c r="H78" i="1"/>
  <c r="H79" i="1"/>
  <c r="H80" i="1"/>
  <c r="H83" i="1"/>
  <c r="H84" i="1"/>
  <c r="H87" i="1"/>
  <c r="H88" i="1"/>
  <c r="H89" i="1"/>
  <c r="H93" i="1"/>
  <c r="H94" i="1"/>
  <c r="H95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8" i="1"/>
  <c r="H119" i="1"/>
  <c r="H123" i="1"/>
  <c r="H124" i="1"/>
  <c r="H125" i="1"/>
  <c r="H129" i="1"/>
  <c r="H130" i="1"/>
  <c r="H134" i="1"/>
  <c r="H135" i="1"/>
  <c r="H139" i="1"/>
  <c r="H140" i="1"/>
  <c r="H141" i="1"/>
  <c r="H142" i="1"/>
  <c r="H143" i="1"/>
  <c r="H144" i="1"/>
  <c r="H147" i="1"/>
  <c r="H148" i="1"/>
  <c r="H151" i="1"/>
  <c r="H152" i="1"/>
  <c r="H156" i="1"/>
  <c r="H157" i="1"/>
  <c r="H158" i="1"/>
  <c r="H159" i="1"/>
  <c r="H160" i="1"/>
  <c r="H161" i="1"/>
  <c r="H162" i="1"/>
  <c r="H163" i="1"/>
  <c r="H8" i="1" l="1"/>
  <c r="H9" i="1"/>
  <c r="H10" i="1"/>
  <c r="H11" i="1"/>
  <c r="H12" i="1"/>
  <c r="H13" i="1"/>
  <c r="H14" i="1"/>
  <c r="H16" i="1"/>
  <c r="H17" i="1"/>
  <c r="H18" i="1"/>
  <c r="H19" i="1"/>
  <c r="H20" i="1"/>
  <c r="H21" i="1"/>
  <c r="H7" i="1"/>
  <c r="I26" i="1" l="1"/>
  <c r="I28" i="1"/>
  <c r="I29" i="1"/>
  <c r="I32" i="1"/>
  <c r="I33" i="1"/>
  <c r="I35" i="1"/>
  <c r="I40" i="1"/>
  <c r="I41" i="1"/>
  <c r="I45" i="1"/>
  <c r="I46" i="1"/>
  <c r="I51" i="1"/>
  <c r="I52" i="1"/>
  <c r="I53" i="1"/>
  <c r="I54" i="1"/>
  <c r="I73" i="1"/>
  <c r="I74" i="1"/>
  <c r="I77" i="1"/>
  <c r="I79" i="1"/>
  <c r="I80" i="1"/>
  <c r="I84" i="1"/>
  <c r="I87" i="1"/>
  <c r="I88" i="1"/>
  <c r="I89" i="1"/>
  <c r="I93" i="1"/>
  <c r="I94" i="1"/>
  <c r="I95" i="1"/>
  <c r="I99" i="1"/>
  <c r="I102" i="1"/>
  <c r="I103" i="1"/>
  <c r="I106" i="1"/>
  <c r="I107" i="1"/>
  <c r="I108" i="1"/>
  <c r="I109" i="1"/>
  <c r="I111" i="1"/>
  <c r="I112" i="1"/>
  <c r="I114" i="1"/>
  <c r="I118" i="1"/>
  <c r="I129" i="1"/>
  <c r="I130" i="1"/>
  <c r="I135" i="1"/>
  <c r="I140" i="1"/>
  <c r="I142" i="1"/>
  <c r="I143" i="1"/>
  <c r="I144" i="1"/>
  <c r="I147" i="1"/>
  <c r="I156" i="1"/>
  <c r="I157" i="1"/>
  <c r="I158" i="1"/>
  <c r="I159" i="1"/>
  <c r="I160" i="1"/>
  <c r="I161" i="1"/>
  <c r="I162" i="1"/>
  <c r="I163" i="1"/>
  <c r="G26" i="1"/>
  <c r="G28" i="1"/>
  <c r="G29" i="1"/>
  <c r="G32" i="1"/>
  <c r="G33" i="1"/>
  <c r="G34" i="1"/>
  <c r="G35" i="1"/>
  <c r="G40" i="1"/>
  <c r="G41" i="1"/>
  <c r="G45" i="1"/>
  <c r="G46" i="1"/>
  <c r="G47" i="1"/>
  <c r="G51" i="1"/>
  <c r="G52" i="1"/>
  <c r="G53" i="1"/>
  <c r="G54" i="1"/>
  <c r="G61" i="1"/>
  <c r="G64" i="1"/>
  <c r="G66" i="1"/>
  <c r="G67" i="1"/>
  <c r="G71" i="1"/>
  <c r="G72" i="1"/>
  <c r="G73" i="1"/>
  <c r="G74" i="1"/>
  <c r="G75" i="1"/>
  <c r="G76" i="1"/>
  <c r="G77" i="1"/>
  <c r="G79" i="1"/>
  <c r="G80" i="1"/>
  <c r="G83" i="1"/>
  <c r="G84" i="1"/>
  <c r="G87" i="1"/>
  <c r="G88" i="1"/>
  <c r="G89" i="1"/>
  <c r="G93" i="1"/>
  <c r="G94" i="1"/>
  <c r="G95" i="1"/>
  <c r="G99" i="1"/>
  <c r="G101" i="1"/>
  <c r="G102" i="1"/>
  <c r="G103" i="1"/>
  <c r="G106" i="1"/>
  <c r="G107" i="1"/>
  <c r="G108" i="1"/>
  <c r="G109" i="1"/>
  <c r="G111" i="1"/>
  <c r="G112" i="1"/>
  <c r="G114" i="1"/>
  <c r="G118" i="1"/>
  <c r="G123" i="1"/>
  <c r="G129" i="1"/>
  <c r="G130" i="1"/>
  <c r="G135" i="1"/>
  <c r="G139" i="1"/>
  <c r="G140" i="1"/>
  <c r="G142" i="1"/>
  <c r="G143" i="1"/>
  <c r="G144" i="1"/>
  <c r="G147" i="1"/>
  <c r="G151" i="1"/>
  <c r="G156" i="1"/>
  <c r="G157" i="1"/>
  <c r="G158" i="1"/>
  <c r="G159" i="1"/>
  <c r="G160" i="1"/>
  <c r="G161" i="1"/>
  <c r="G162" i="1"/>
  <c r="G163" i="1"/>
  <c r="F164" i="1"/>
  <c r="F145" i="1"/>
  <c r="F136" i="1"/>
  <c r="F131" i="1"/>
  <c r="F115" i="1"/>
  <c r="F96" i="1"/>
  <c r="F90" i="1"/>
  <c r="F81" i="1"/>
  <c r="F68" i="1"/>
  <c r="F55" i="1"/>
  <c r="F48" i="1"/>
  <c r="F42" i="1"/>
  <c r="F30" i="1"/>
  <c r="I8" i="1"/>
  <c r="I9" i="1"/>
  <c r="I10" i="1"/>
  <c r="I11" i="1"/>
  <c r="I12" i="1"/>
  <c r="I13" i="1"/>
  <c r="I14" i="1"/>
  <c r="I16" i="1"/>
  <c r="I17" i="1"/>
  <c r="I19" i="1"/>
  <c r="I20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7" i="1"/>
  <c r="F22" i="1"/>
  <c r="H131" i="1" l="1"/>
  <c r="H90" i="1"/>
  <c r="H136" i="1"/>
  <c r="H145" i="1"/>
  <c r="F166" i="1"/>
  <c r="L33" i="1"/>
  <c r="B22" i="1"/>
  <c r="D157" i="1"/>
  <c r="D158" i="1"/>
  <c r="D159" i="1"/>
  <c r="D160" i="1"/>
  <c r="D161" i="1"/>
  <c r="D162" i="1"/>
  <c r="D163" i="1"/>
  <c r="D156" i="1"/>
  <c r="D152" i="1"/>
  <c r="D147" i="1"/>
  <c r="D140" i="1"/>
  <c r="D143" i="1"/>
  <c r="D144" i="1"/>
  <c r="C145" i="1"/>
  <c r="D135" i="1"/>
  <c r="D130" i="1"/>
  <c r="C131" i="1"/>
  <c r="D129" i="1"/>
  <c r="D125" i="1"/>
  <c r="D119" i="1"/>
  <c r="D118" i="1"/>
  <c r="D102" i="1"/>
  <c r="D103" i="1"/>
  <c r="D104" i="1"/>
  <c r="D106" i="1"/>
  <c r="D107" i="1"/>
  <c r="D112" i="1"/>
  <c r="D113" i="1"/>
  <c r="D114" i="1"/>
  <c r="C115" i="1"/>
  <c r="H115" i="1" s="1"/>
  <c r="D99" i="1"/>
  <c r="D94" i="1"/>
  <c r="D95" i="1"/>
  <c r="D93" i="1"/>
  <c r="D88" i="1"/>
  <c r="D89" i="1"/>
  <c r="D87" i="1"/>
  <c r="D84" i="1"/>
  <c r="D73" i="1"/>
  <c r="D74" i="1"/>
  <c r="D77" i="1"/>
  <c r="D79" i="1"/>
  <c r="D80" i="1"/>
  <c r="C55" i="1"/>
  <c r="H55" i="1" s="1"/>
  <c r="D52" i="1"/>
  <c r="L52" i="1" s="1"/>
  <c r="D53" i="1"/>
  <c r="L53" i="1" s="1"/>
  <c r="D54" i="1"/>
  <c r="D51" i="1"/>
  <c r="D46" i="1"/>
  <c r="D45" i="1"/>
  <c r="D40" i="1"/>
  <c r="D41" i="1"/>
  <c r="D39" i="1"/>
  <c r="D33" i="1"/>
  <c r="D35" i="1"/>
  <c r="D36" i="1"/>
  <c r="D32" i="1"/>
  <c r="D27" i="1"/>
  <c r="D28" i="1"/>
  <c r="D29" i="1"/>
  <c r="D26" i="1"/>
  <c r="D8" i="1"/>
  <c r="D9" i="1"/>
  <c r="D10" i="1"/>
  <c r="D11" i="1"/>
  <c r="D12" i="1"/>
  <c r="D13" i="1"/>
  <c r="D14" i="1"/>
  <c r="D16" i="1"/>
  <c r="D17" i="1"/>
  <c r="D19" i="1"/>
  <c r="D20" i="1"/>
  <c r="D7" i="1"/>
  <c r="C68" i="1"/>
  <c r="H68" i="1" s="1"/>
  <c r="C126" i="1"/>
  <c r="H126" i="1" s="1"/>
  <c r="C136" i="1"/>
  <c r="C153" i="1"/>
  <c r="C164" i="1"/>
  <c r="H164" i="1" s="1"/>
  <c r="C72" i="1"/>
  <c r="C120" i="1"/>
  <c r="C96" i="1"/>
  <c r="D96" i="1" s="1"/>
  <c r="C90" i="1"/>
  <c r="C48" i="1"/>
  <c r="H48" i="1" s="1"/>
  <c r="C42" i="1"/>
  <c r="C30" i="1"/>
  <c r="D30" i="1" s="1"/>
  <c r="C22" i="1"/>
  <c r="H22" i="1" s="1"/>
  <c r="C15" i="1"/>
  <c r="D15" i="1" s="1"/>
  <c r="L102" i="1"/>
  <c r="L103" i="1"/>
  <c r="L107" i="1"/>
  <c r="L112" i="1"/>
  <c r="L114" i="1"/>
  <c r="L9" i="1"/>
  <c r="E22" i="1"/>
  <c r="E164" i="1"/>
  <c r="E152" i="1"/>
  <c r="E148" i="1"/>
  <c r="E141" i="1"/>
  <c r="E134" i="1"/>
  <c r="E136" i="1"/>
  <c r="G136" i="1" s="1"/>
  <c r="E131" i="1"/>
  <c r="E124" i="1"/>
  <c r="E125" i="1"/>
  <c r="E126" i="1"/>
  <c r="E119" i="1"/>
  <c r="E100" i="1"/>
  <c r="E104" i="1"/>
  <c r="E113" i="1"/>
  <c r="L113" i="1" s="1"/>
  <c r="E96" i="1"/>
  <c r="E90" i="1"/>
  <c r="E78" i="1"/>
  <c r="E58" i="1"/>
  <c r="E59" i="1"/>
  <c r="E60" i="1"/>
  <c r="E62" i="1"/>
  <c r="E63" i="1"/>
  <c r="E65" i="1"/>
  <c r="E55" i="1"/>
  <c r="E48" i="1"/>
  <c r="G48" i="1" s="1"/>
  <c r="E39" i="1"/>
  <c r="E36" i="1"/>
  <c r="E27" i="1"/>
  <c r="E30" i="1"/>
  <c r="J22" i="1"/>
  <c r="J164" i="1"/>
  <c r="J151" i="1"/>
  <c r="J153" i="1" s="1"/>
  <c r="J152" i="1"/>
  <c r="J148" i="1"/>
  <c r="J139" i="1"/>
  <c r="J145" i="1" s="1"/>
  <c r="J141" i="1"/>
  <c r="J136" i="1"/>
  <c r="J130" i="1"/>
  <c r="J131" i="1" s="1"/>
  <c r="J123" i="1"/>
  <c r="J126" i="1" s="1"/>
  <c r="J124" i="1"/>
  <c r="J125" i="1"/>
  <c r="J120" i="1"/>
  <c r="J101" i="1"/>
  <c r="L101" i="1" s="1"/>
  <c r="J104" i="1"/>
  <c r="J110" i="1"/>
  <c r="J96" i="1"/>
  <c r="J90" i="1"/>
  <c r="J83" i="1"/>
  <c r="J71" i="1"/>
  <c r="J75" i="1"/>
  <c r="J76" i="1"/>
  <c r="J78" i="1"/>
  <c r="J79" i="1"/>
  <c r="L79" i="1" s="1"/>
  <c r="J80" i="1"/>
  <c r="L80" i="1" s="1"/>
  <c r="J58" i="1"/>
  <c r="J59" i="1"/>
  <c r="J61" i="1"/>
  <c r="J62" i="1"/>
  <c r="J63" i="1"/>
  <c r="J65" i="1"/>
  <c r="J66" i="1"/>
  <c r="L66" i="1" s="1"/>
  <c r="J67" i="1"/>
  <c r="J55" i="1"/>
  <c r="J47" i="1"/>
  <c r="J48" i="1" s="1"/>
  <c r="J39" i="1"/>
  <c r="J42" i="1"/>
  <c r="J36" i="1"/>
  <c r="L36" i="1" s="1"/>
  <c r="J34" i="1"/>
  <c r="J30" i="1"/>
  <c r="K20" i="1"/>
  <c r="K22" i="1" s="1"/>
  <c r="K164" i="1"/>
  <c r="K151" i="1"/>
  <c r="K152" i="1"/>
  <c r="K148" i="1"/>
  <c r="K139" i="1"/>
  <c r="K145" i="1" s="1"/>
  <c r="K134" i="1"/>
  <c r="K136" i="1"/>
  <c r="K130" i="1"/>
  <c r="K131" i="1" s="1"/>
  <c r="K123" i="1"/>
  <c r="K125" i="1"/>
  <c r="K126" i="1"/>
  <c r="K120" i="1"/>
  <c r="K104" i="1"/>
  <c r="K110" i="1"/>
  <c r="K113" i="1"/>
  <c r="K96" i="1"/>
  <c r="K90" i="1"/>
  <c r="K83" i="1"/>
  <c r="K73" i="1"/>
  <c r="L73" i="1" s="1"/>
  <c r="K74" i="1"/>
  <c r="K58" i="1"/>
  <c r="K60" i="1"/>
  <c r="K61" i="1"/>
  <c r="K62" i="1"/>
  <c r="K67" i="1"/>
  <c r="K55" i="1"/>
  <c r="K47" i="1"/>
  <c r="K48" i="1" s="1"/>
  <c r="K42" i="1"/>
  <c r="K34" i="1"/>
  <c r="K30" i="1"/>
  <c r="L7" i="1"/>
  <c r="L10" i="1"/>
  <c r="L11" i="1"/>
  <c r="L12" i="1"/>
  <c r="L14" i="1"/>
  <c r="L16" i="1"/>
  <c r="B18" i="1"/>
  <c r="L18" i="1"/>
  <c r="B21" i="1"/>
  <c r="L21" i="1" s="1"/>
  <c r="L156" i="1"/>
  <c r="L157" i="1"/>
  <c r="L158" i="1"/>
  <c r="L159" i="1"/>
  <c r="L160" i="1"/>
  <c r="L161" i="1"/>
  <c r="L162" i="1"/>
  <c r="L163" i="1"/>
  <c r="B151" i="1"/>
  <c r="B153" i="1"/>
  <c r="B148" i="1"/>
  <c r="D148" i="1" s="1"/>
  <c r="L147" i="1"/>
  <c r="B139" i="1"/>
  <c r="L140" i="1"/>
  <c r="B141" i="1"/>
  <c r="D141" i="1" s="1"/>
  <c r="L143" i="1"/>
  <c r="L144" i="1"/>
  <c r="B134" i="1"/>
  <c r="D134" i="1" s="1"/>
  <c r="L129" i="1"/>
  <c r="B123" i="1"/>
  <c r="B124" i="1"/>
  <c r="L124" i="1" s="1"/>
  <c r="B125" i="1"/>
  <c r="L125" i="1" s="1"/>
  <c r="B120" i="1"/>
  <c r="B100" i="1"/>
  <c r="D100" i="1" s="1"/>
  <c r="B101" i="1"/>
  <c r="B105" i="1"/>
  <c r="D105" i="1" s="1"/>
  <c r="B110" i="1"/>
  <c r="D110" i="1" s="1"/>
  <c r="L93" i="1"/>
  <c r="L94" i="1"/>
  <c r="L95" i="1"/>
  <c r="L87" i="1"/>
  <c r="L88" i="1"/>
  <c r="L89" i="1"/>
  <c r="L84" i="1"/>
  <c r="B83" i="1"/>
  <c r="B71" i="1"/>
  <c r="L72" i="1"/>
  <c r="L74" i="1"/>
  <c r="B75" i="1"/>
  <c r="B76" i="1"/>
  <c r="I76" i="1" s="1"/>
  <c r="L77" i="1"/>
  <c r="B78" i="1"/>
  <c r="L78" i="1" s="1"/>
  <c r="B58" i="1"/>
  <c r="D58" i="1" s="1"/>
  <c r="B59" i="1"/>
  <c r="B60" i="1"/>
  <c r="D60" i="1" s="1"/>
  <c r="B61" i="1"/>
  <c r="B62" i="1"/>
  <c r="D62" i="1" s="1"/>
  <c r="B63" i="1"/>
  <c r="D63" i="1" s="1"/>
  <c r="B64" i="1"/>
  <c r="L64" i="1"/>
  <c r="B65" i="1"/>
  <c r="D65" i="1" s="1"/>
  <c r="B66" i="1"/>
  <c r="I66" i="1" s="1"/>
  <c r="B67" i="1"/>
  <c r="L51" i="1"/>
  <c r="B47" i="1"/>
  <c r="L40" i="1"/>
  <c r="L41" i="1"/>
  <c r="L35" i="1"/>
  <c r="B34" i="1"/>
  <c r="L32" i="1"/>
  <c r="L26" i="1"/>
  <c r="L28" i="1"/>
  <c r="L29" i="1"/>
  <c r="B164" i="1"/>
  <c r="B145" i="1"/>
  <c r="B131" i="1"/>
  <c r="B96" i="1"/>
  <c r="B90" i="1"/>
  <c r="B55" i="1"/>
  <c r="D55" i="1" s="1"/>
  <c r="B42" i="1"/>
  <c r="B30" i="1"/>
  <c r="L151" i="1"/>
  <c r="L135" i="1"/>
  <c r="L118" i="1"/>
  <c r="L45" i="1"/>
  <c r="D67" i="1" l="1"/>
  <c r="I67" i="1"/>
  <c r="D64" i="1"/>
  <c r="I64" i="1"/>
  <c r="D83" i="1"/>
  <c r="I83" i="1"/>
  <c r="L90" i="1"/>
  <c r="L123" i="1"/>
  <c r="L139" i="1"/>
  <c r="I139" i="1"/>
  <c r="D151" i="1"/>
  <c r="I151" i="1"/>
  <c r="E115" i="1"/>
  <c r="I105" i="1"/>
  <c r="G105" i="1"/>
  <c r="E153" i="1"/>
  <c r="G153" i="1" s="1"/>
  <c r="G152" i="1"/>
  <c r="I152" i="1"/>
  <c r="D153" i="1"/>
  <c r="H153" i="1"/>
  <c r="I153" i="1"/>
  <c r="L152" i="1"/>
  <c r="L60" i="1"/>
  <c r="L76" i="1"/>
  <c r="D123" i="1"/>
  <c r="I123" i="1"/>
  <c r="D18" i="1"/>
  <c r="I18" i="1"/>
  <c r="K81" i="1"/>
  <c r="K153" i="1"/>
  <c r="J68" i="1"/>
  <c r="L148" i="1"/>
  <c r="G36" i="1"/>
  <c r="I36" i="1"/>
  <c r="I65" i="1"/>
  <c r="G65" i="1"/>
  <c r="G59" i="1"/>
  <c r="I59" i="1"/>
  <c r="L104" i="1"/>
  <c r="G104" i="1"/>
  <c r="I104" i="1"/>
  <c r="I125" i="1"/>
  <c r="G125" i="1"/>
  <c r="G134" i="1"/>
  <c r="I134" i="1"/>
  <c r="D42" i="1"/>
  <c r="H120" i="1"/>
  <c r="D66" i="1"/>
  <c r="I48" i="1"/>
  <c r="H96" i="1"/>
  <c r="H42" i="1"/>
  <c r="B68" i="1"/>
  <c r="D68" i="1" s="1"/>
  <c r="D75" i="1"/>
  <c r="I75" i="1"/>
  <c r="B81" i="1"/>
  <c r="I71" i="1"/>
  <c r="L153" i="1"/>
  <c r="D61" i="1"/>
  <c r="I61" i="1"/>
  <c r="K68" i="1"/>
  <c r="J81" i="1"/>
  <c r="L27" i="1"/>
  <c r="G27" i="1"/>
  <c r="I27" i="1"/>
  <c r="G60" i="1"/>
  <c r="I60" i="1"/>
  <c r="L34" i="1"/>
  <c r="I34" i="1"/>
  <c r="D47" i="1"/>
  <c r="I47" i="1"/>
  <c r="L62" i="1"/>
  <c r="L71" i="1"/>
  <c r="D101" i="1"/>
  <c r="I101" i="1"/>
  <c r="D21" i="1"/>
  <c r="I21" i="1"/>
  <c r="K115" i="1"/>
  <c r="E42" i="1"/>
  <c r="G39" i="1"/>
  <c r="I39" i="1"/>
  <c r="G63" i="1"/>
  <c r="I63" i="1"/>
  <c r="E68" i="1"/>
  <c r="G68" i="1" s="1"/>
  <c r="G58" i="1"/>
  <c r="I58" i="1"/>
  <c r="I113" i="1"/>
  <c r="G113" i="1"/>
  <c r="G100" i="1"/>
  <c r="I100" i="1"/>
  <c r="G124" i="1"/>
  <c r="I124" i="1"/>
  <c r="E145" i="1"/>
  <c r="I145" i="1" s="1"/>
  <c r="I141" i="1"/>
  <c r="G141" i="1"/>
  <c r="H15" i="1"/>
  <c r="I15" i="1"/>
  <c r="C81" i="1"/>
  <c r="H72" i="1"/>
  <c r="I72" i="1"/>
  <c r="D72" i="1"/>
  <c r="D120" i="1"/>
  <c r="D131" i="1"/>
  <c r="G62" i="1"/>
  <c r="I62" i="1"/>
  <c r="E81" i="1"/>
  <c r="G81" i="1" s="1"/>
  <c r="G78" i="1"/>
  <c r="I78" i="1"/>
  <c r="G110" i="1"/>
  <c r="I110" i="1"/>
  <c r="E120" i="1"/>
  <c r="I120" i="1" s="1"/>
  <c r="I119" i="1"/>
  <c r="G119" i="1"/>
  <c r="I148" i="1"/>
  <c r="G148" i="1"/>
  <c r="D90" i="1"/>
  <c r="D164" i="1"/>
  <c r="D71" i="1"/>
  <c r="D76" i="1"/>
  <c r="F167" i="1"/>
  <c r="H30" i="1"/>
  <c r="I30" i="1"/>
  <c r="G30" i="1"/>
  <c r="I131" i="1"/>
  <c r="G131" i="1"/>
  <c r="I68" i="1"/>
  <c r="I55" i="1"/>
  <c r="G55" i="1"/>
  <c r="I90" i="1"/>
  <c r="G90" i="1"/>
  <c r="G126" i="1"/>
  <c r="I42" i="1"/>
  <c r="G42" i="1"/>
  <c r="G22" i="1"/>
  <c r="I22" i="1"/>
  <c r="I96" i="1"/>
  <c r="G96" i="1"/>
  <c r="I164" i="1"/>
  <c r="G164" i="1"/>
  <c r="D145" i="1"/>
  <c r="L164" i="1"/>
  <c r="L96" i="1"/>
  <c r="L30" i="1"/>
  <c r="L55" i="1"/>
  <c r="C166" i="1"/>
  <c r="C167" i="1" s="1"/>
  <c r="L126" i="1"/>
  <c r="L22" i="1"/>
  <c r="L119" i="1"/>
  <c r="L39" i="1"/>
  <c r="L42" i="1" s="1"/>
  <c r="L58" i="1"/>
  <c r="J115" i="1"/>
  <c r="L105" i="1"/>
  <c r="L47" i="1"/>
  <c r="B48" i="1"/>
  <c r="L67" i="1"/>
  <c r="L65" i="1"/>
  <c r="L63" i="1"/>
  <c r="L61" i="1"/>
  <c r="L59" i="1"/>
  <c r="L75" i="1"/>
  <c r="L81" i="1" s="1"/>
  <c r="L130" i="1"/>
  <c r="L131" i="1" s="1"/>
  <c r="L141" i="1"/>
  <c r="L145" i="1" s="1"/>
  <c r="B115" i="1"/>
  <c r="D115" i="1" s="1"/>
  <c r="L110" i="1"/>
  <c r="D59" i="1"/>
  <c r="D78" i="1"/>
  <c r="D22" i="1"/>
  <c r="D34" i="1"/>
  <c r="D124" i="1"/>
  <c r="D139" i="1"/>
  <c r="L134" i="1"/>
  <c r="B126" i="1"/>
  <c r="B166" i="1" s="1"/>
  <c r="B167" i="1" s="1"/>
  <c r="L83" i="1"/>
  <c r="B136" i="1"/>
  <c r="L136" i="1" s="1"/>
  <c r="L100" i="1"/>
  <c r="L115" i="1" l="1"/>
  <c r="K166" i="1"/>
  <c r="K167" i="1" s="1"/>
  <c r="I81" i="1"/>
  <c r="H81" i="1"/>
  <c r="D81" i="1"/>
  <c r="H166" i="1"/>
  <c r="J166" i="1"/>
  <c r="J167" i="1" s="1"/>
  <c r="D136" i="1"/>
  <c r="G145" i="1"/>
  <c r="H167" i="1"/>
  <c r="G115" i="1"/>
  <c r="I115" i="1"/>
  <c r="I126" i="1"/>
  <c r="E166" i="1"/>
  <c r="I166" i="1" s="1"/>
  <c r="L120" i="1"/>
  <c r="G120" i="1"/>
  <c r="I136" i="1"/>
  <c r="D126" i="1"/>
  <c r="L48" i="1"/>
  <c r="D48" i="1"/>
  <c r="L68" i="1"/>
  <c r="E167" i="1" l="1"/>
  <c r="G167" i="1" s="1"/>
  <c r="G166" i="1"/>
  <c r="L166" i="1"/>
  <c r="L167" i="1" s="1"/>
  <c r="D166" i="1"/>
  <c r="D167" i="1" s="1"/>
  <c r="I167" i="1" l="1"/>
</calcChain>
</file>

<file path=xl/sharedStrings.xml><?xml version="1.0" encoding="utf-8"?>
<sst xmlns="http://schemas.openxmlformats.org/spreadsheetml/2006/main" count="156" uniqueCount="146">
  <si>
    <t>Total</t>
  </si>
  <si>
    <t>Revenue</t>
  </si>
  <si>
    <t xml:space="preserve">   Amazon Smile</t>
  </si>
  <si>
    <t xml:space="preserve">   Grassroots</t>
  </si>
  <si>
    <t xml:space="preserve">   Program Underwriting</t>
  </si>
  <si>
    <t>Total Revenue</t>
  </si>
  <si>
    <t>Expenditures</t>
  </si>
  <si>
    <t xml:space="preserve">   Advertising</t>
  </si>
  <si>
    <t xml:space="preserve">      Creative</t>
  </si>
  <si>
    <t xml:space="preserve">      Digital Advertising</t>
  </si>
  <si>
    <t xml:space="preserve">      Print Advertising</t>
  </si>
  <si>
    <t xml:space="preserve">      Video Production</t>
  </si>
  <si>
    <t xml:space="preserve">   Total Advertising</t>
  </si>
  <si>
    <t xml:space="preserve">   Cash Reimbursement</t>
  </si>
  <si>
    <t xml:space="preserve">   Charitable Donation</t>
  </si>
  <si>
    <t xml:space="preserve">   Database</t>
  </si>
  <si>
    <t xml:space="preserve">   Digital</t>
  </si>
  <si>
    <t xml:space="preserve">      Website Development</t>
  </si>
  <si>
    <t xml:space="preserve">      Website Hosting</t>
  </si>
  <si>
    <t xml:space="preserve">   Total Digital</t>
  </si>
  <si>
    <t xml:space="preserve">   Dues &amp; Subscriptions</t>
  </si>
  <si>
    <t xml:space="preserve">      Conference Registration</t>
  </si>
  <si>
    <t xml:space="preserve">      Membership Dues</t>
  </si>
  <si>
    <t xml:space="preserve">   Total Dues &amp; Subscriptions</t>
  </si>
  <si>
    <t xml:space="preserve">      AV</t>
  </si>
  <si>
    <t xml:space="preserve">      Consulting</t>
  </si>
  <si>
    <t xml:space="preserve">      design</t>
  </si>
  <si>
    <t xml:space="preserve">      Entertainment</t>
  </si>
  <si>
    <t xml:space="preserve">      Golf Photog</t>
  </si>
  <si>
    <t xml:space="preserve">      Golf Printing</t>
  </si>
  <si>
    <t xml:space="preserve">      Silent Auction</t>
  </si>
  <si>
    <t xml:space="preserve">   Total Golf Expenses</t>
  </si>
  <si>
    <t xml:space="preserve">   Insurance</t>
  </si>
  <si>
    <t xml:space="preserve">   Legal &amp; Professional Fees</t>
  </si>
  <si>
    <t xml:space="preserve">   Meals and Entertainment</t>
  </si>
  <si>
    <t xml:space="preserve">      catering</t>
  </si>
  <si>
    <t xml:space="preserve">      Gift for volunteer</t>
  </si>
  <si>
    <t xml:space="preserve">      Meetings</t>
  </si>
  <si>
    <t xml:space="preserve">   Total Meals and Entertainment</t>
  </si>
  <si>
    <t xml:space="preserve">   Office Expenses</t>
  </si>
  <si>
    <t xml:space="preserve">      Equipment</t>
  </si>
  <si>
    <t xml:space="preserve">      Phones</t>
  </si>
  <si>
    <t xml:space="preserve">      Software</t>
  </si>
  <si>
    <t xml:space="preserve">   Total Office Expenses</t>
  </si>
  <si>
    <t xml:space="preserve">   Programming Costs</t>
  </si>
  <si>
    <t xml:space="preserve">      Awards</t>
  </si>
  <si>
    <t xml:space="preserve">      Child ID Kit</t>
  </si>
  <si>
    <t xml:space="preserve">      NetSmartz</t>
  </si>
  <si>
    <t xml:space="preserve">      Public Allies Fellow</t>
  </si>
  <si>
    <t xml:space="preserve">      Quickball</t>
  </si>
  <si>
    <t xml:space="preserve">      SOPI</t>
  </si>
  <si>
    <t xml:space="preserve">      Stewards of Children Books</t>
  </si>
  <si>
    <t xml:space="preserve">      Stewards of Children Printing</t>
  </si>
  <si>
    <t xml:space="preserve">   Total Programming Costs</t>
  </si>
  <si>
    <t xml:space="preserve">   Promotional</t>
  </si>
  <si>
    <t xml:space="preserve">      Swag</t>
  </si>
  <si>
    <t xml:space="preserve">      volunteer swag</t>
  </si>
  <si>
    <t xml:space="preserve">   Total Promotional</t>
  </si>
  <si>
    <t xml:space="preserve">   Run For Child Protection</t>
  </si>
  <si>
    <t xml:space="preserve">      Design</t>
  </si>
  <si>
    <t xml:space="preserve">      Event Expenses</t>
  </si>
  <si>
    <t xml:space="preserve">      Printing</t>
  </si>
  <si>
    <t xml:space="preserve">   Total Run For Child Protection</t>
  </si>
  <si>
    <t xml:space="preserve">   Salary</t>
  </si>
  <si>
    <t xml:space="preserve">      Digital Consulting</t>
  </si>
  <si>
    <t xml:space="preserve">      Staff</t>
  </si>
  <si>
    <t xml:space="preserve">   Total Salary</t>
  </si>
  <si>
    <t xml:space="preserve">   Shipping and delivery expense</t>
  </si>
  <si>
    <t xml:space="preserve">      Post Office Box</t>
  </si>
  <si>
    <t xml:space="preserve">   Total Shipping and delivery expense</t>
  </si>
  <si>
    <t xml:space="preserve">   Stationery &amp; Printing</t>
  </si>
  <si>
    <t xml:space="preserve">      Business Cards</t>
  </si>
  <si>
    <t xml:space="preserve">      Copies</t>
  </si>
  <si>
    <t xml:space="preserve">      Holiday Card</t>
  </si>
  <si>
    <t xml:space="preserve">      Misc Printing</t>
  </si>
  <si>
    <t xml:space="preserve">      Thank You Notes</t>
  </si>
  <si>
    <t xml:space="preserve">   Total Stationery &amp; Printing</t>
  </si>
  <si>
    <t xml:space="preserve">   Storage</t>
  </si>
  <si>
    <t xml:space="preserve">   Taxes &amp; Licenses</t>
  </si>
  <si>
    <t xml:space="preserve">   Trail Run Expenses</t>
  </si>
  <si>
    <t xml:space="preserve">      Police</t>
  </si>
  <si>
    <t xml:space="preserve">      Runner Gifts</t>
  </si>
  <si>
    <t xml:space="preserve">   Total Trail Run Expenses</t>
  </si>
  <si>
    <t xml:space="preserve">   Travel</t>
  </si>
  <si>
    <t xml:space="preserve">      airfare</t>
  </si>
  <si>
    <t xml:space="preserve">      amtrak</t>
  </si>
  <si>
    <t xml:space="preserve">      car rental</t>
  </si>
  <si>
    <t xml:space="preserve">      hotel</t>
  </si>
  <si>
    <t xml:space="preserve">      meals</t>
  </si>
  <si>
    <t xml:space="preserve">      Mileage</t>
  </si>
  <si>
    <t xml:space="preserve">      Parking</t>
  </si>
  <si>
    <t xml:space="preserve">      taxi</t>
  </si>
  <si>
    <t xml:space="preserve">   Total Travel</t>
  </si>
  <si>
    <t>Total Expenditures</t>
  </si>
  <si>
    <t>Net Operating Revenue</t>
  </si>
  <si>
    <t>Beau Biden Foundation</t>
  </si>
  <si>
    <t xml:space="preserve">   Riverfront 5k</t>
  </si>
  <si>
    <t xml:space="preserve">   Trail Run 5k/10k</t>
  </si>
  <si>
    <t xml:space="preserve">   Wilmington Golf Outing</t>
  </si>
  <si>
    <t xml:space="preserve">   Grants</t>
  </si>
  <si>
    <t xml:space="preserve">   Sussex Golf Outing</t>
  </si>
  <si>
    <t xml:space="preserve">   Bucks County Program</t>
  </si>
  <si>
    <t xml:space="preserve">   In Memory Of</t>
  </si>
  <si>
    <t xml:space="preserve">   Major Gifts</t>
  </si>
  <si>
    <t xml:space="preserve">   Fundraising Event Expenses</t>
  </si>
  <si>
    <t xml:space="preserve">      Catering</t>
  </si>
  <si>
    <t xml:space="preserve">      Rental</t>
  </si>
  <si>
    <t xml:space="preserve">      Travel</t>
  </si>
  <si>
    <t xml:space="preserve">   Total Fundraising Event Expenses</t>
  </si>
  <si>
    <t xml:space="preserve">   Wimington Golf Expenses</t>
  </si>
  <si>
    <t xml:space="preserve">      Golf &amp; Tennis Gifts</t>
  </si>
  <si>
    <t xml:space="preserve">   Total Sussex Golf Expenses</t>
  </si>
  <si>
    <t>Sussex Golf Expenses</t>
  </si>
  <si>
    <t xml:space="preserve">      Tournament and Reception Expenses</t>
  </si>
  <si>
    <t xml:space="preserve">      Prize Insurance</t>
  </si>
  <si>
    <t xml:space="preserve">      Strategic Plan Consulting</t>
  </si>
  <si>
    <t xml:space="preserve">      Postage/Shipping</t>
  </si>
  <si>
    <t xml:space="preserve">   Bank Interest</t>
  </si>
  <si>
    <t>July - Sep 2018</t>
  </si>
  <si>
    <t>Oct - Dec 2018</t>
  </si>
  <si>
    <t xml:space="preserve">      New Program Development - Video/PSA</t>
  </si>
  <si>
    <t>Q1 Actual</t>
  </si>
  <si>
    <t>Q1 Variance</t>
  </si>
  <si>
    <t xml:space="preserve">   BBF Merchandise</t>
  </si>
  <si>
    <t xml:space="preserve">   Refund</t>
  </si>
  <si>
    <t xml:space="preserve">   Bank Charges</t>
  </si>
  <si>
    <t xml:space="preserve">   Credit Card Processing</t>
  </si>
  <si>
    <t xml:space="preserve">      Professional Development</t>
  </si>
  <si>
    <t xml:space="preserve">      2018 AUSA Conference</t>
  </si>
  <si>
    <t xml:space="preserve">      Flyer Design</t>
  </si>
  <si>
    <t>Q1 Budget</t>
  </si>
  <si>
    <t>Q2 Budget</t>
  </si>
  <si>
    <t>Q2 Actual</t>
  </si>
  <si>
    <t>Q2 Variance</t>
  </si>
  <si>
    <t>YTD Variance</t>
  </si>
  <si>
    <t xml:space="preserve">      Stewards of Children Online Trainings</t>
  </si>
  <si>
    <t xml:space="preserve">      SOPI Printing</t>
  </si>
  <si>
    <t xml:space="preserve">      Stewards of Children Catering</t>
  </si>
  <si>
    <t xml:space="preserve">      Stewards of Children Train the Trainer</t>
  </si>
  <si>
    <t xml:space="preserve">      Programming Folders</t>
  </si>
  <si>
    <t>YTD Actual</t>
  </si>
  <si>
    <t>2018 Revised Budget By Quarter</t>
  </si>
  <si>
    <t xml:space="preserve">     Trauma Conference</t>
  </si>
  <si>
    <t xml:space="preserve">      BlueCoats Partnership</t>
  </si>
  <si>
    <t>Prepared by Joshua Alcorn on Aug 20, 2018</t>
  </si>
  <si>
    <t xml:space="preserve">   Add'l Events - Palm Beach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</si>
</sst>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&quot;$&quot;* #,##0.00\ _€"/>
    <numFmt numFmtId="166" formatCode="&quot;$&quot;#,##0.00"/>
  </numFmts>
  <fonts count="13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8"/>
      <color rgb="FF000000"/>
      <name val="Arial"/>
      <family val="2"/>
    </font>
    <font>
      <b/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0" fontId="0" fillId="0" borderId="0" xfId="0"/>
    <xf numFmtId="0" fontId="8" fillId="0" borderId="0" xfId="0" applyFont="1" applyAlignment="1">
      <alignment horizontal="left" wrapText="1"/>
    </xf>
    <xf numFmtId="0" fontId="9" fillId="0" borderId="0" xfId="0" applyFont="1"/>
    <xf numFmtId="165" fontId="2" fillId="0" borderId="0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166" fontId="0" fillId="0" borderId="0" xfId="0" applyNumberFormat="1"/>
    <xf numFmtId="166" fontId="1" fillId="0" borderId="1" xfId="0" applyNumberFormat="1" applyFont="1" applyBorder="1" applyAlignment="1">
      <alignment horizontal="center" wrapText="1"/>
    </xf>
    <xf numFmtId="166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horizontal="right" wrapText="1"/>
    </xf>
    <xf numFmtId="166" fontId="2" fillId="0" borderId="2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166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>
      <alignment horizontal="left" wrapText="1"/>
    </xf>
    <xf numFmtId="166" fontId="3" fillId="0" borderId="0" xfId="0" applyNumberFormat="1" applyFont="1" applyFill="1" applyAlignment="1">
      <alignment wrapText="1"/>
    </xf>
    <xf numFmtId="166" fontId="3" fillId="0" borderId="0" xfId="0" applyNumberFormat="1" applyFont="1" applyFill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166" fontId="0" fillId="0" borderId="0" xfId="0" applyNumberFormat="1" applyFill="1"/>
    <xf numFmtId="166" fontId="3" fillId="0" borderId="0" xfId="0" applyNumberFormat="1" applyFont="1" applyFill="1" applyBorder="1" applyAlignment="1">
      <alignment wrapText="1"/>
    </xf>
    <xf numFmtId="166" fontId="0" fillId="0" borderId="0" xfId="0" applyNumberFormat="1" applyFill="1" applyBorder="1"/>
    <xf numFmtId="0" fontId="0" fillId="0" borderId="0" xfId="0"/>
    <xf numFmtId="166" fontId="1" fillId="0" borderId="0" xfId="0" applyNumberFormat="1" applyFont="1" applyFill="1" applyBorder="1" applyAlignment="1">
      <alignment horizontal="center" wrapText="1"/>
    </xf>
    <xf numFmtId="166" fontId="2" fillId="0" borderId="0" xfId="0" applyNumberFormat="1" applyFont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Alignment="1">
      <alignment horizontal="right" wrapText="1"/>
    </xf>
    <xf numFmtId="166" fontId="12" fillId="2" borderId="0" xfId="0" applyNumberFormat="1" applyFont="1" applyFill="1" applyAlignment="1">
      <alignment horizontal="right" wrapText="1"/>
    </xf>
    <xf numFmtId="166" fontId="3" fillId="2" borderId="0" xfId="0" applyNumberFormat="1" applyFont="1" applyFill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left" wrapText="1"/>
    </xf>
    <xf numFmtId="0" fontId="0" fillId="2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0" fillId="0" borderId="0" xfId="0"/>
    <xf numFmtId="15" fontId="5" fillId="0" borderId="0" xfId="0" applyNumberFormat="1" applyFont="1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6"/>
  <sheetViews>
    <sheetView tabSelected="1" zoomScale="150" zoomScaleNormal="150" workbookViewId="0">
      <pane ySplit="5" topLeftCell="A161" activePane="bottomLeft" state="frozen"/>
      <selection pane="bottomLeft" activeCell="L144" sqref="L144"/>
    </sheetView>
  </sheetViews>
  <sheetFormatPr baseColWidth="10" defaultColWidth="8.83203125" defaultRowHeight="15" x14ac:dyDescent="0.2"/>
  <cols>
    <col min="1" max="1" width="23.33203125" customWidth="1"/>
    <col min="2" max="3" width="11.83203125" style="14" customWidth="1"/>
    <col min="4" max="4" width="11.83203125" style="29" customWidth="1"/>
    <col min="5" max="6" width="11.6640625" style="14" customWidth="1"/>
    <col min="7" max="8" width="11.6640625" style="27" customWidth="1"/>
    <col min="9" max="9" width="11.6640625" style="14" customWidth="1"/>
    <col min="10" max="10" width="11.1640625" style="14" customWidth="1"/>
    <col min="11" max="11" width="12" style="14" customWidth="1"/>
    <col min="12" max="12" width="10.33203125" style="14" customWidth="1"/>
    <col min="14" max="14" width="16.5" customWidth="1"/>
  </cols>
  <sheetData>
    <row r="1" spans="1:12" ht="18" x14ac:dyDescent="0.2">
      <c r="A1" s="42" t="s">
        <v>95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18" x14ac:dyDescent="0.2">
      <c r="A2" s="42" t="s">
        <v>141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x14ac:dyDescent="0.2">
      <c r="A3" s="44" t="s">
        <v>144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">
      <c r="A4" s="12"/>
    </row>
    <row r="5" spans="1:12" ht="25" x14ac:dyDescent="0.2">
      <c r="A5" s="1"/>
      <c r="B5" s="15" t="s">
        <v>130</v>
      </c>
      <c r="C5" s="15" t="s">
        <v>121</v>
      </c>
      <c r="D5" s="31" t="s">
        <v>122</v>
      </c>
      <c r="E5" s="15" t="s">
        <v>131</v>
      </c>
      <c r="F5" s="15" t="s">
        <v>132</v>
      </c>
      <c r="G5" s="33" t="s">
        <v>133</v>
      </c>
      <c r="H5" s="33" t="s">
        <v>140</v>
      </c>
      <c r="I5" s="15" t="s">
        <v>134</v>
      </c>
      <c r="J5" s="15" t="s">
        <v>118</v>
      </c>
      <c r="K5" s="15" t="s">
        <v>119</v>
      </c>
      <c r="L5" s="15" t="s">
        <v>0</v>
      </c>
    </row>
    <row r="6" spans="1:12" ht="16" x14ac:dyDescent="0.2">
      <c r="A6" s="9" t="s">
        <v>1</v>
      </c>
      <c r="B6" s="16"/>
      <c r="C6" s="16"/>
      <c r="D6" s="28"/>
      <c r="E6" s="16"/>
      <c r="F6" s="16"/>
      <c r="G6" s="22"/>
      <c r="H6" s="22"/>
      <c r="I6" s="16"/>
      <c r="J6" s="16"/>
      <c r="K6" s="16"/>
      <c r="L6" s="16"/>
    </row>
    <row r="7" spans="1:12" x14ac:dyDescent="0.2">
      <c r="A7" s="2" t="s">
        <v>2</v>
      </c>
      <c r="B7" s="17">
        <v>50</v>
      </c>
      <c r="C7" s="17">
        <v>109.11</v>
      </c>
      <c r="D7" s="24">
        <f>SUM(C7-B7)</f>
        <v>59.11</v>
      </c>
      <c r="E7" s="17">
        <v>50</v>
      </c>
      <c r="F7" s="17">
        <v>91.82</v>
      </c>
      <c r="G7" s="23">
        <f>SUM(F7-E7)</f>
        <v>41.819999999999993</v>
      </c>
      <c r="H7" s="23">
        <f>SUM(F7,C7)</f>
        <v>200.93</v>
      </c>
      <c r="I7" s="17">
        <f>SUM((F7+C7)-(E7+B7))</f>
        <v>100.93</v>
      </c>
      <c r="J7" s="17">
        <v>50</v>
      </c>
      <c r="K7" s="17">
        <v>50</v>
      </c>
      <c r="L7" s="17">
        <f t="shared" ref="L7:L18" si="0">(((B7)+(E7))+(J7))+(K7)</f>
        <v>200</v>
      </c>
    </row>
    <row r="8" spans="1:12" x14ac:dyDescent="0.2">
      <c r="A8" s="2" t="s">
        <v>145</v>
      </c>
      <c r="B8" s="17">
        <v>25000</v>
      </c>
      <c r="C8" s="17">
        <v>67257.55</v>
      </c>
      <c r="D8" s="24">
        <f t="shared" ref="D8:D21" si="1">SUM(C8-B8)</f>
        <v>42257.55</v>
      </c>
      <c r="E8" s="17">
        <v>25000</v>
      </c>
      <c r="F8" s="17">
        <v>9</v>
      </c>
      <c r="G8" s="23">
        <f t="shared" ref="G8:G71" si="2">SUM(F8-E8)</f>
        <v>-24991</v>
      </c>
      <c r="H8" s="23">
        <f t="shared" ref="H8:H71" si="3">SUM(F8,C8)</f>
        <v>67266.55</v>
      </c>
      <c r="I8" s="17">
        <f t="shared" ref="I8:I71" si="4">SUM((F8+C8)-(E8+B8))</f>
        <v>17266.550000000003</v>
      </c>
      <c r="J8" s="35">
        <v>0</v>
      </c>
      <c r="K8" s="36">
        <v>0</v>
      </c>
      <c r="L8" s="36">
        <v>67257.55</v>
      </c>
    </row>
    <row r="9" spans="1:12" x14ac:dyDescent="0.2">
      <c r="A9" s="2" t="s">
        <v>117</v>
      </c>
      <c r="B9" s="17">
        <v>25</v>
      </c>
      <c r="C9" s="17">
        <v>49.77</v>
      </c>
      <c r="D9" s="24">
        <f t="shared" si="1"/>
        <v>24.770000000000003</v>
      </c>
      <c r="E9" s="17">
        <v>25</v>
      </c>
      <c r="F9" s="17">
        <v>79.48</v>
      </c>
      <c r="G9" s="23">
        <f t="shared" si="2"/>
        <v>54.480000000000004</v>
      </c>
      <c r="H9" s="23">
        <f t="shared" si="3"/>
        <v>129.25</v>
      </c>
      <c r="I9" s="17">
        <f t="shared" si="4"/>
        <v>79.25</v>
      </c>
      <c r="J9" s="36">
        <v>50</v>
      </c>
      <c r="K9" s="36">
        <v>50</v>
      </c>
      <c r="L9" s="36">
        <f t="shared" si="0"/>
        <v>150</v>
      </c>
    </row>
    <row r="10" spans="1:12" x14ac:dyDescent="0.2">
      <c r="A10" s="2" t="s">
        <v>101</v>
      </c>
      <c r="B10" s="17">
        <v>0</v>
      </c>
      <c r="C10" s="17">
        <v>0</v>
      </c>
      <c r="D10" s="24">
        <f t="shared" si="1"/>
        <v>0</v>
      </c>
      <c r="E10" s="17">
        <v>0</v>
      </c>
      <c r="F10" s="17">
        <v>0</v>
      </c>
      <c r="G10" s="23">
        <f t="shared" si="2"/>
        <v>0</v>
      </c>
      <c r="H10" s="23">
        <f t="shared" si="3"/>
        <v>0</v>
      </c>
      <c r="I10" s="17">
        <f t="shared" si="4"/>
        <v>0</v>
      </c>
      <c r="J10" s="36">
        <v>20000</v>
      </c>
      <c r="K10" s="36">
        <v>60000</v>
      </c>
      <c r="L10" s="36">
        <f t="shared" si="0"/>
        <v>80000</v>
      </c>
    </row>
    <row r="11" spans="1:12" x14ac:dyDescent="0.2">
      <c r="A11" s="2" t="s">
        <v>99</v>
      </c>
      <c r="B11" s="17">
        <v>10000</v>
      </c>
      <c r="C11" s="17">
        <v>0</v>
      </c>
      <c r="D11" s="24">
        <f t="shared" si="1"/>
        <v>-10000</v>
      </c>
      <c r="E11" s="36">
        <v>0</v>
      </c>
      <c r="F11" s="17">
        <v>0</v>
      </c>
      <c r="G11" s="23">
        <f t="shared" si="2"/>
        <v>0</v>
      </c>
      <c r="H11" s="23">
        <f t="shared" si="3"/>
        <v>0</v>
      </c>
      <c r="I11" s="17">
        <f t="shared" si="4"/>
        <v>-10000</v>
      </c>
      <c r="J11" s="36">
        <v>105000</v>
      </c>
      <c r="K11" s="17">
        <v>25000</v>
      </c>
      <c r="L11" s="17">
        <f t="shared" si="0"/>
        <v>140000</v>
      </c>
    </row>
    <row r="12" spans="1:12" x14ac:dyDescent="0.2">
      <c r="A12" s="2" t="s">
        <v>3</v>
      </c>
      <c r="B12" s="17">
        <v>10000</v>
      </c>
      <c r="C12" s="17">
        <v>13901.6</v>
      </c>
      <c r="D12" s="24">
        <f t="shared" si="1"/>
        <v>3901.6000000000004</v>
      </c>
      <c r="E12" s="17">
        <v>15000</v>
      </c>
      <c r="F12" s="17">
        <v>8372.68</v>
      </c>
      <c r="G12" s="23">
        <f t="shared" si="2"/>
        <v>-6627.32</v>
      </c>
      <c r="H12" s="23">
        <f t="shared" si="3"/>
        <v>22274.28</v>
      </c>
      <c r="I12" s="17">
        <f t="shared" si="4"/>
        <v>-2725.7200000000012</v>
      </c>
      <c r="J12" s="17">
        <v>15000</v>
      </c>
      <c r="K12" s="17">
        <v>20000</v>
      </c>
      <c r="L12" s="17">
        <f t="shared" si="0"/>
        <v>60000</v>
      </c>
    </row>
    <row r="13" spans="1:12" x14ac:dyDescent="0.2">
      <c r="A13" s="2" t="s">
        <v>102</v>
      </c>
      <c r="B13" s="17">
        <v>250</v>
      </c>
      <c r="C13" s="17">
        <v>1196.71</v>
      </c>
      <c r="D13" s="24">
        <f t="shared" si="1"/>
        <v>946.71</v>
      </c>
      <c r="E13" s="17">
        <v>250</v>
      </c>
      <c r="F13" s="17">
        <v>0</v>
      </c>
      <c r="G13" s="23">
        <f t="shared" si="2"/>
        <v>-250</v>
      </c>
      <c r="H13" s="23">
        <f t="shared" si="3"/>
        <v>1196.71</v>
      </c>
      <c r="I13" s="17">
        <f t="shared" si="4"/>
        <v>696.71</v>
      </c>
      <c r="J13" s="17">
        <v>250</v>
      </c>
      <c r="K13" s="17">
        <v>250</v>
      </c>
      <c r="L13" s="36">
        <v>1200</v>
      </c>
    </row>
    <row r="14" spans="1:12" x14ac:dyDescent="0.2">
      <c r="A14" s="2" t="s">
        <v>103</v>
      </c>
      <c r="B14" s="17">
        <v>10000</v>
      </c>
      <c r="C14" s="17">
        <v>18000</v>
      </c>
      <c r="D14" s="24">
        <f t="shared" si="1"/>
        <v>8000</v>
      </c>
      <c r="E14" s="36">
        <v>60000</v>
      </c>
      <c r="F14" s="17">
        <v>69600</v>
      </c>
      <c r="G14" s="23">
        <f t="shared" si="2"/>
        <v>9600</v>
      </c>
      <c r="H14" s="23">
        <f t="shared" si="3"/>
        <v>87600</v>
      </c>
      <c r="I14" s="17">
        <f t="shared" si="4"/>
        <v>17600</v>
      </c>
      <c r="J14" s="17">
        <v>15000</v>
      </c>
      <c r="K14" s="17">
        <v>25000</v>
      </c>
      <c r="L14" s="35">
        <f t="shared" si="0"/>
        <v>110000</v>
      </c>
    </row>
    <row r="15" spans="1:12" s="13" customFormat="1" x14ac:dyDescent="0.2">
      <c r="A15" s="2" t="s">
        <v>123</v>
      </c>
      <c r="B15" s="17">
        <v>0</v>
      </c>
      <c r="C15" s="17">
        <f>SUM(493.15+61.06)</f>
        <v>554.21</v>
      </c>
      <c r="D15" s="24">
        <f t="shared" si="1"/>
        <v>554.21</v>
      </c>
      <c r="E15" s="17">
        <v>0</v>
      </c>
      <c r="F15" s="17">
        <v>26.06</v>
      </c>
      <c r="G15" s="23">
        <f t="shared" si="2"/>
        <v>26.06</v>
      </c>
      <c r="H15" s="23">
        <f t="shared" si="3"/>
        <v>580.27</v>
      </c>
      <c r="I15" s="17">
        <f t="shared" si="4"/>
        <v>580.27</v>
      </c>
      <c r="J15" s="36">
        <v>5000</v>
      </c>
      <c r="K15" s="36">
        <v>5000</v>
      </c>
      <c r="L15" s="36">
        <f>SUM(K15,J15,E15,B15)</f>
        <v>10000</v>
      </c>
    </row>
    <row r="16" spans="1:12" x14ac:dyDescent="0.2">
      <c r="A16" s="2" t="s">
        <v>4</v>
      </c>
      <c r="B16" s="17">
        <v>20000</v>
      </c>
      <c r="C16" s="17">
        <v>30468</v>
      </c>
      <c r="D16" s="24">
        <f t="shared" si="1"/>
        <v>10468</v>
      </c>
      <c r="E16" s="36">
        <v>30000</v>
      </c>
      <c r="F16" s="17">
        <v>32927.54</v>
      </c>
      <c r="G16" s="23">
        <f t="shared" si="2"/>
        <v>2927.5400000000009</v>
      </c>
      <c r="H16" s="23">
        <f t="shared" si="3"/>
        <v>63395.54</v>
      </c>
      <c r="I16" s="17">
        <f t="shared" si="4"/>
        <v>13395.54</v>
      </c>
      <c r="J16" s="36">
        <v>5000</v>
      </c>
      <c r="K16" s="36">
        <v>5000</v>
      </c>
      <c r="L16" s="36">
        <f t="shared" si="0"/>
        <v>60000</v>
      </c>
    </row>
    <row r="17" spans="1:12" s="13" customFormat="1" x14ac:dyDescent="0.2">
      <c r="A17" s="6" t="s">
        <v>124</v>
      </c>
      <c r="B17" s="17">
        <v>0</v>
      </c>
      <c r="C17" s="17">
        <v>755.9</v>
      </c>
      <c r="D17" s="24">
        <f t="shared" si="1"/>
        <v>755.9</v>
      </c>
      <c r="E17" s="17">
        <v>0</v>
      </c>
      <c r="F17" s="17">
        <v>65.05</v>
      </c>
      <c r="G17" s="23">
        <f t="shared" si="2"/>
        <v>65.05</v>
      </c>
      <c r="H17" s="23">
        <f t="shared" si="3"/>
        <v>820.94999999999993</v>
      </c>
      <c r="I17" s="17">
        <f t="shared" si="4"/>
        <v>820.94999999999993</v>
      </c>
      <c r="J17" s="17">
        <v>0</v>
      </c>
      <c r="K17" s="17">
        <v>0</v>
      </c>
      <c r="L17" s="17">
        <f t="shared" si="0"/>
        <v>0</v>
      </c>
    </row>
    <row r="18" spans="1:12" x14ac:dyDescent="0.2">
      <c r="A18" s="2" t="s">
        <v>96</v>
      </c>
      <c r="B18" s="17">
        <f>0</f>
        <v>0</v>
      </c>
      <c r="C18" s="17">
        <v>5000</v>
      </c>
      <c r="D18" s="24">
        <f t="shared" si="1"/>
        <v>5000</v>
      </c>
      <c r="E18" s="17">
        <v>200</v>
      </c>
      <c r="F18" s="17">
        <v>0</v>
      </c>
      <c r="G18" s="23">
        <f t="shared" si="2"/>
        <v>-200</v>
      </c>
      <c r="H18" s="23">
        <f t="shared" si="3"/>
        <v>5000</v>
      </c>
      <c r="I18" s="17">
        <f t="shared" si="4"/>
        <v>4800</v>
      </c>
      <c r="J18" s="17">
        <v>1200</v>
      </c>
      <c r="K18" s="17">
        <v>23600</v>
      </c>
      <c r="L18" s="17">
        <f t="shared" si="0"/>
        <v>25000</v>
      </c>
    </row>
    <row r="19" spans="1:12" x14ac:dyDescent="0.2">
      <c r="A19" s="2" t="s">
        <v>100</v>
      </c>
      <c r="B19" s="17">
        <v>30000</v>
      </c>
      <c r="C19" s="17">
        <v>9097.2199999999993</v>
      </c>
      <c r="D19" s="24">
        <f t="shared" si="1"/>
        <v>-20902.78</v>
      </c>
      <c r="E19" s="17">
        <v>65000</v>
      </c>
      <c r="F19" s="17">
        <v>73205.649999999994</v>
      </c>
      <c r="G19" s="23">
        <f t="shared" si="2"/>
        <v>8205.6499999999942</v>
      </c>
      <c r="H19" s="23">
        <f t="shared" si="3"/>
        <v>82302.87</v>
      </c>
      <c r="I19" s="17">
        <f t="shared" si="4"/>
        <v>-12697.130000000005</v>
      </c>
      <c r="J19" s="36">
        <v>0</v>
      </c>
      <c r="K19" s="36">
        <v>0</v>
      </c>
      <c r="L19" s="36">
        <v>82302.87</v>
      </c>
    </row>
    <row r="20" spans="1:12" x14ac:dyDescent="0.2">
      <c r="A20" s="2" t="s">
        <v>97</v>
      </c>
      <c r="B20" s="17">
        <v>12500</v>
      </c>
      <c r="C20" s="17">
        <v>14294.74</v>
      </c>
      <c r="D20" s="24">
        <f t="shared" si="1"/>
        <v>1794.7399999999998</v>
      </c>
      <c r="E20" s="17">
        <v>7500</v>
      </c>
      <c r="F20" s="17">
        <v>9042.1299999999992</v>
      </c>
      <c r="G20" s="23">
        <f t="shared" si="2"/>
        <v>1542.1299999999992</v>
      </c>
      <c r="H20" s="23">
        <f t="shared" si="3"/>
        <v>23336.87</v>
      </c>
      <c r="I20" s="17">
        <f t="shared" si="4"/>
        <v>3336.869999999999</v>
      </c>
      <c r="J20" s="17">
        <v>0</v>
      </c>
      <c r="K20" s="17">
        <f>0</f>
        <v>0</v>
      </c>
      <c r="L20" s="36">
        <v>23336.87</v>
      </c>
    </row>
    <row r="21" spans="1:12" x14ac:dyDescent="0.2">
      <c r="A21" s="2" t="s">
        <v>98</v>
      </c>
      <c r="B21" s="17">
        <f>0</f>
        <v>0</v>
      </c>
      <c r="C21" s="17">
        <v>0</v>
      </c>
      <c r="D21" s="24">
        <f t="shared" si="1"/>
        <v>0</v>
      </c>
      <c r="E21" s="17">
        <v>30000</v>
      </c>
      <c r="F21" s="17">
        <v>28739.15</v>
      </c>
      <c r="G21" s="23">
        <f t="shared" si="2"/>
        <v>-1260.8499999999985</v>
      </c>
      <c r="H21" s="23">
        <f t="shared" si="3"/>
        <v>28739.15</v>
      </c>
      <c r="I21" s="17">
        <f t="shared" si="4"/>
        <v>-1260.8499999999985</v>
      </c>
      <c r="J21" s="17">
        <v>210000</v>
      </c>
      <c r="K21" s="17">
        <v>60000</v>
      </c>
      <c r="L21" s="17">
        <f>(((B21)+(E21))+(J21))+(K21)</f>
        <v>300000</v>
      </c>
    </row>
    <row r="22" spans="1:12" s="7" customFormat="1" x14ac:dyDescent="0.2">
      <c r="A22" s="2" t="s">
        <v>5</v>
      </c>
      <c r="B22" s="18">
        <f>SUM(B7:B21)</f>
        <v>117825</v>
      </c>
      <c r="C22" s="19">
        <f>SUM(C7:C21)</f>
        <v>160684.81</v>
      </c>
      <c r="D22" s="25">
        <f>SUM(C22-B22)</f>
        <v>42859.81</v>
      </c>
      <c r="E22" s="18">
        <f t="shared" ref="E22:L22" si="5">SUM(E7:E21)</f>
        <v>233025</v>
      </c>
      <c r="F22" s="19">
        <f>SUM(F7:F21)</f>
        <v>222158.55999999997</v>
      </c>
      <c r="G22" s="34">
        <f t="shared" si="2"/>
        <v>-10866.440000000031</v>
      </c>
      <c r="H22" s="34">
        <f t="shared" si="3"/>
        <v>382843.37</v>
      </c>
      <c r="I22" s="32">
        <f t="shared" si="4"/>
        <v>31993.369999999995</v>
      </c>
      <c r="J22" s="18">
        <f t="shared" si="5"/>
        <v>376550</v>
      </c>
      <c r="K22" s="18">
        <f t="shared" si="5"/>
        <v>223950</v>
      </c>
      <c r="L22" s="18">
        <f t="shared" si="5"/>
        <v>959447.29</v>
      </c>
    </row>
    <row r="23" spans="1:12" x14ac:dyDescent="0.2">
      <c r="A23" s="2"/>
      <c r="B23" s="20"/>
      <c r="C23" s="20"/>
      <c r="D23" s="25"/>
      <c r="E23" s="20"/>
      <c r="F23" s="20"/>
      <c r="G23" s="23"/>
      <c r="H23" s="23"/>
      <c r="I23" s="17"/>
      <c r="J23" s="20"/>
      <c r="K23" s="20"/>
      <c r="L23" s="20"/>
    </row>
    <row r="24" spans="1:12" ht="16" x14ac:dyDescent="0.2">
      <c r="A24" s="9" t="s">
        <v>6</v>
      </c>
      <c r="B24" s="16"/>
      <c r="C24" s="16"/>
      <c r="D24" s="28"/>
      <c r="E24" s="16"/>
      <c r="F24" s="16"/>
      <c r="G24" s="23"/>
      <c r="H24" s="23"/>
      <c r="I24" s="17"/>
      <c r="J24" s="16"/>
      <c r="K24" s="16"/>
      <c r="L24" s="16"/>
    </row>
    <row r="25" spans="1:12" x14ac:dyDescent="0.2">
      <c r="A25" s="2" t="s">
        <v>7</v>
      </c>
      <c r="B25" s="17"/>
      <c r="C25" s="17"/>
      <c r="D25" s="24"/>
      <c r="E25" s="17"/>
      <c r="F25" s="17"/>
      <c r="G25" s="23"/>
      <c r="H25" s="23"/>
      <c r="I25" s="17"/>
      <c r="J25" s="17"/>
      <c r="K25" s="17"/>
      <c r="L25" s="17"/>
    </row>
    <row r="26" spans="1:12" x14ac:dyDescent="0.2">
      <c r="A26" s="10" t="s">
        <v>8</v>
      </c>
      <c r="B26" s="17">
        <v>500</v>
      </c>
      <c r="C26" s="17">
        <v>700</v>
      </c>
      <c r="D26" s="24">
        <f>SUM(C26-B26)</f>
        <v>200</v>
      </c>
      <c r="E26" s="17">
        <v>750</v>
      </c>
      <c r="F26" s="17">
        <v>10</v>
      </c>
      <c r="G26" s="23">
        <f t="shared" si="2"/>
        <v>-740</v>
      </c>
      <c r="H26" s="23">
        <f t="shared" si="3"/>
        <v>710</v>
      </c>
      <c r="I26" s="17">
        <f t="shared" si="4"/>
        <v>-540</v>
      </c>
      <c r="J26" s="17">
        <v>500</v>
      </c>
      <c r="K26" s="17">
        <v>250</v>
      </c>
      <c r="L26" s="17">
        <f t="shared" ref="L26:L67" si="6">(((B26)+(E26))+(J26))+(K26)</f>
        <v>2000</v>
      </c>
    </row>
    <row r="27" spans="1:12" x14ac:dyDescent="0.2">
      <c r="A27" s="10" t="s">
        <v>9</v>
      </c>
      <c r="B27" s="17">
        <v>10000</v>
      </c>
      <c r="C27" s="17">
        <v>1262.5</v>
      </c>
      <c r="D27" s="24">
        <f t="shared" ref="D27:D29" si="7">SUM(C27-B27)</f>
        <v>-8737.5</v>
      </c>
      <c r="E27" s="17">
        <f>0</f>
        <v>0</v>
      </c>
      <c r="F27" s="17">
        <v>843.75</v>
      </c>
      <c r="G27" s="23">
        <f t="shared" si="2"/>
        <v>843.75</v>
      </c>
      <c r="H27" s="23">
        <f t="shared" si="3"/>
        <v>2106.25</v>
      </c>
      <c r="I27" s="17">
        <f t="shared" si="4"/>
        <v>-7893.75</v>
      </c>
      <c r="J27" s="17">
        <v>5000</v>
      </c>
      <c r="K27" s="17">
        <v>0</v>
      </c>
      <c r="L27" s="17">
        <f t="shared" si="6"/>
        <v>15000</v>
      </c>
    </row>
    <row r="28" spans="1:12" x14ac:dyDescent="0.2">
      <c r="A28" s="10" t="s">
        <v>10</v>
      </c>
      <c r="B28" s="17">
        <v>500</v>
      </c>
      <c r="C28" s="17">
        <v>3610</v>
      </c>
      <c r="D28" s="24">
        <f t="shared" si="7"/>
        <v>3110</v>
      </c>
      <c r="E28" s="17">
        <v>500</v>
      </c>
      <c r="F28" s="17">
        <v>1262.5</v>
      </c>
      <c r="G28" s="23">
        <f t="shared" si="2"/>
        <v>762.5</v>
      </c>
      <c r="H28" s="23">
        <f t="shared" si="3"/>
        <v>4872.5</v>
      </c>
      <c r="I28" s="17">
        <f t="shared" si="4"/>
        <v>3872.5</v>
      </c>
      <c r="J28" s="17">
        <v>500</v>
      </c>
      <c r="K28" s="17">
        <v>500</v>
      </c>
      <c r="L28" s="17">
        <f t="shared" si="6"/>
        <v>2000</v>
      </c>
    </row>
    <row r="29" spans="1:12" x14ac:dyDescent="0.2">
      <c r="A29" s="10" t="s">
        <v>11</v>
      </c>
      <c r="B29" s="17">
        <v>1000</v>
      </c>
      <c r="C29" s="17">
        <v>0</v>
      </c>
      <c r="D29" s="24">
        <f t="shared" si="7"/>
        <v>-1000</v>
      </c>
      <c r="E29" s="17">
        <v>1000</v>
      </c>
      <c r="F29" s="17">
        <v>0</v>
      </c>
      <c r="G29" s="23">
        <f t="shared" si="2"/>
        <v>-1000</v>
      </c>
      <c r="H29" s="23">
        <f t="shared" si="3"/>
        <v>0</v>
      </c>
      <c r="I29" s="17">
        <f t="shared" si="4"/>
        <v>-2000</v>
      </c>
      <c r="J29" s="17">
        <v>1000</v>
      </c>
      <c r="K29" s="17">
        <v>1000</v>
      </c>
      <c r="L29" s="17">
        <f t="shared" si="6"/>
        <v>4000</v>
      </c>
    </row>
    <row r="30" spans="1:12" s="7" customFormat="1" x14ac:dyDescent="0.2">
      <c r="A30" s="2" t="s">
        <v>12</v>
      </c>
      <c r="B30" s="18">
        <f>SUM(B26:B29)</f>
        <v>12000</v>
      </c>
      <c r="C30" s="19">
        <f>SUM(C26:C29)</f>
        <v>5572.5</v>
      </c>
      <c r="D30" s="25">
        <f>SUM(C30-B30)</f>
        <v>-6427.5</v>
      </c>
      <c r="E30" s="18">
        <f t="shared" ref="E30:L30" si="8">SUM(E26:E29)</f>
        <v>2250</v>
      </c>
      <c r="F30" s="19">
        <f>SUM(F26:F29)</f>
        <v>2116.25</v>
      </c>
      <c r="G30" s="34">
        <f t="shared" si="2"/>
        <v>-133.75</v>
      </c>
      <c r="H30" s="34">
        <f t="shared" si="3"/>
        <v>7688.75</v>
      </c>
      <c r="I30" s="32">
        <f t="shared" si="4"/>
        <v>-6561.25</v>
      </c>
      <c r="J30" s="18">
        <f t="shared" si="8"/>
        <v>7000</v>
      </c>
      <c r="K30" s="18">
        <f t="shared" si="8"/>
        <v>1750</v>
      </c>
      <c r="L30" s="18">
        <f t="shared" si="8"/>
        <v>23000</v>
      </c>
    </row>
    <row r="31" spans="1:12" x14ac:dyDescent="0.2">
      <c r="A31" s="2"/>
      <c r="B31" s="20"/>
      <c r="C31" s="20"/>
      <c r="D31" s="25"/>
      <c r="E31" s="20"/>
      <c r="F31" s="20"/>
      <c r="G31" s="23"/>
      <c r="H31" s="23"/>
      <c r="I31" s="17"/>
      <c r="J31" s="20"/>
      <c r="K31" s="20"/>
      <c r="L31" s="20"/>
    </row>
    <row r="32" spans="1:12" x14ac:dyDescent="0.2">
      <c r="A32" s="2" t="s">
        <v>125</v>
      </c>
      <c r="B32" s="17">
        <v>200</v>
      </c>
      <c r="C32" s="17">
        <v>189.79</v>
      </c>
      <c r="D32" s="24">
        <f>SUM(C32-B32)</f>
        <v>-10.210000000000008</v>
      </c>
      <c r="E32" s="17">
        <v>200</v>
      </c>
      <c r="F32" s="17">
        <v>314.68</v>
      </c>
      <c r="G32" s="23">
        <f t="shared" si="2"/>
        <v>114.68</v>
      </c>
      <c r="H32" s="23">
        <f t="shared" si="3"/>
        <v>504.47</v>
      </c>
      <c r="I32" s="17">
        <f t="shared" si="4"/>
        <v>104.47000000000003</v>
      </c>
      <c r="J32" s="17">
        <v>7300</v>
      </c>
      <c r="K32" s="17">
        <v>4300</v>
      </c>
      <c r="L32" s="17">
        <f t="shared" si="6"/>
        <v>12000</v>
      </c>
    </row>
    <row r="33" spans="1:12" s="13" customFormat="1" x14ac:dyDescent="0.2">
      <c r="A33" s="2" t="s">
        <v>126</v>
      </c>
      <c r="B33" s="17">
        <v>800</v>
      </c>
      <c r="C33" s="17">
        <v>1527.15</v>
      </c>
      <c r="D33" s="24">
        <f t="shared" ref="D33:D36" si="9">SUM(C33-B33)</f>
        <v>727.15000000000009</v>
      </c>
      <c r="E33" s="17">
        <v>1800</v>
      </c>
      <c r="F33" s="17">
        <v>2075.9899999999998</v>
      </c>
      <c r="G33" s="23">
        <f t="shared" si="2"/>
        <v>275.98999999999978</v>
      </c>
      <c r="H33" s="23">
        <f t="shared" si="3"/>
        <v>3603.14</v>
      </c>
      <c r="I33" s="17">
        <f t="shared" si="4"/>
        <v>1003.1399999999999</v>
      </c>
      <c r="J33" s="17">
        <v>200</v>
      </c>
      <c r="K33" s="17">
        <v>200</v>
      </c>
      <c r="L33" s="17">
        <f t="shared" si="6"/>
        <v>3000</v>
      </c>
    </row>
    <row r="34" spans="1:12" x14ac:dyDescent="0.2">
      <c r="A34" s="2" t="s">
        <v>13</v>
      </c>
      <c r="B34" s="17">
        <f>0</f>
        <v>0</v>
      </c>
      <c r="C34" s="17">
        <v>0</v>
      </c>
      <c r="D34" s="24">
        <f t="shared" si="9"/>
        <v>0</v>
      </c>
      <c r="E34" s="17">
        <v>0</v>
      </c>
      <c r="F34" s="17">
        <v>0</v>
      </c>
      <c r="G34" s="23">
        <f t="shared" si="2"/>
        <v>0</v>
      </c>
      <c r="H34" s="23">
        <f t="shared" si="3"/>
        <v>0</v>
      </c>
      <c r="I34" s="17">
        <f t="shared" si="4"/>
        <v>0</v>
      </c>
      <c r="J34" s="17">
        <f>0</f>
        <v>0</v>
      </c>
      <c r="K34" s="17">
        <f>0</f>
        <v>0</v>
      </c>
      <c r="L34" s="17">
        <f t="shared" si="6"/>
        <v>0</v>
      </c>
    </row>
    <row r="35" spans="1:12" x14ac:dyDescent="0.2">
      <c r="A35" s="2" t="s">
        <v>14</v>
      </c>
      <c r="B35" s="17">
        <v>2500</v>
      </c>
      <c r="C35" s="17">
        <v>0</v>
      </c>
      <c r="D35" s="24">
        <f t="shared" si="9"/>
        <v>-2500</v>
      </c>
      <c r="E35" s="17">
        <v>2500</v>
      </c>
      <c r="F35" s="17">
        <v>0</v>
      </c>
      <c r="G35" s="23">
        <f t="shared" si="2"/>
        <v>-2500</v>
      </c>
      <c r="H35" s="23">
        <f t="shared" si="3"/>
        <v>0</v>
      </c>
      <c r="I35" s="17">
        <f t="shared" si="4"/>
        <v>-5000</v>
      </c>
      <c r="J35" s="17">
        <v>2500</v>
      </c>
      <c r="K35" s="17">
        <v>2500</v>
      </c>
      <c r="L35" s="17">
        <f t="shared" si="6"/>
        <v>10000</v>
      </c>
    </row>
    <row r="36" spans="1:12" x14ac:dyDescent="0.2">
      <c r="A36" s="2" t="s">
        <v>15</v>
      </c>
      <c r="B36" s="17">
        <v>0</v>
      </c>
      <c r="C36" s="17">
        <v>0</v>
      </c>
      <c r="D36" s="24">
        <f t="shared" si="9"/>
        <v>0</v>
      </c>
      <c r="E36" s="17">
        <f>0</f>
        <v>0</v>
      </c>
      <c r="F36" s="17">
        <v>0</v>
      </c>
      <c r="G36" s="23">
        <f t="shared" si="2"/>
        <v>0</v>
      </c>
      <c r="H36" s="23">
        <f t="shared" si="3"/>
        <v>0</v>
      </c>
      <c r="I36" s="17">
        <f t="shared" si="4"/>
        <v>0</v>
      </c>
      <c r="J36" s="17">
        <f>0</f>
        <v>0</v>
      </c>
      <c r="K36" s="17">
        <v>12000</v>
      </c>
      <c r="L36" s="17">
        <f t="shared" si="6"/>
        <v>12000</v>
      </c>
    </row>
    <row r="37" spans="1:12" x14ac:dyDescent="0.2">
      <c r="A37" s="2"/>
      <c r="B37" s="17"/>
      <c r="C37" s="17"/>
      <c r="D37" s="24"/>
      <c r="E37" s="17"/>
      <c r="F37" s="17"/>
      <c r="G37" s="23"/>
      <c r="H37" s="23"/>
      <c r="I37" s="17"/>
      <c r="J37" s="17"/>
      <c r="K37" s="17"/>
      <c r="L37" s="17"/>
    </row>
    <row r="38" spans="1:12" x14ac:dyDescent="0.2">
      <c r="A38" s="2" t="s">
        <v>16</v>
      </c>
      <c r="B38" s="17"/>
      <c r="C38" s="17"/>
      <c r="D38" s="24"/>
      <c r="E38" s="17"/>
      <c r="F38" s="17"/>
      <c r="G38" s="23"/>
      <c r="H38" s="23"/>
      <c r="I38" s="17"/>
      <c r="J38" s="17"/>
      <c r="K38" s="17"/>
      <c r="L38" s="17"/>
    </row>
    <row r="39" spans="1:12" x14ac:dyDescent="0.2">
      <c r="A39" s="10" t="s">
        <v>64</v>
      </c>
      <c r="B39" s="17">
        <v>15000</v>
      </c>
      <c r="C39" s="17">
        <v>10000</v>
      </c>
      <c r="D39" s="24">
        <f>SUM(C39-B39)</f>
        <v>-5000</v>
      </c>
      <c r="E39" s="17">
        <f>15000</f>
        <v>15000</v>
      </c>
      <c r="F39" s="17">
        <v>20000</v>
      </c>
      <c r="G39" s="23">
        <f t="shared" si="2"/>
        <v>5000</v>
      </c>
      <c r="H39" s="23">
        <f t="shared" si="3"/>
        <v>30000</v>
      </c>
      <c r="I39" s="17">
        <f t="shared" si="4"/>
        <v>0</v>
      </c>
      <c r="J39" s="17">
        <f>15000</f>
        <v>15000</v>
      </c>
      <c r="K39" s="36">
        <v>3000</v>
      </c>
      <c r="L39" s="36">
        <f>(((B39)+(E39))+(J39))+(K39)</f>
        <v>48000</v>
      </c>
    </row>
    <row r="40" spans="1:12" x14ac:dyDescent="0.2">
      <c r="A40" s="10" t="s">
        <v>17</v>
      </c>
      <c r="B40" s="17">
        <v>500</v>
      </c>
      <c r="C40" s="17">
        <v>0</v>
      </c>
      <c r="D40" s="24">
        <f t="shared" ref="D40:D41" si="10">SUM(C40-B40)</f>
        <v>-500</v>
      </c>
      <c r="E40" s="17">
        <v>500</v>
      </c>
      <c r="F40" s="17">
        <v>3000</v>
      </c>
      <c r="G40" s="23">
        <f t="shared" si="2"/>
        <v>2500</v>
      </c>
      <c r="H40" s="23">
        <f t="shared" si="3"/>
        <v>3000</v>
      </c>
      <c r="I40" s="17">
        <f t="shared" si="4"/>
        <v>2000</v>
      </c>
      <c r="J40" s="36">
        <v>10000</v>
      </c>
      <c r="K40" s="36">
        <v>500</v>
      </c>
      <c r="L40" s="36">
        <f t="shared" si="6"/>
        <v>11500</v>
      </c>
    </row>
    <row r="41" spans="1:12" x14ac:dyDescent="0.2">
      <c r="A41" s="10" t="s">
        <v>18</v>
      </c>
      <c r="B41" s="17">
        <v>50</v>
      </c>
      <c r="C41" s="17">
        <v>0</v>
      </c>
      <c r="D41" s="24">
        <f t="shared" si="10"/>
        <v>-50</v>
      </c>
      <c r="E41" s="17">
        <v>50</v>
      </c>
      <c r="F41" s="17">
        <v>111.94</v>
      </c>
      <c r="G41" s="23">
        <f t="shared" si="2"/>
        <v>61.94</v>
      </c>
      <c r="H41" s="23">
        <f t="shared" si="3"/>
        <v>111.94</v>
      </c>
      <c r="I41" s="17">
        <f t="shared" si="4"/>
        <v>11.939999999999998</v>
      </c>
      <c r="J41" s="17">
        <v>50</v>
      </c>
      <c r="K41" s="17">
        <v>50</v>
      </c>
      <c r="L41" s="17">
        <f t="shared" si="6"/>
        <v>200</v>
      </c>
    </row>
    <row r="42" spans="1:12" s="7" customFormat="1" x14ac:dyDescent="0.2">
      <c r="A42" s="2" t="s">
        <v>19</v>
      </c>
      <c r="B42" s="18">
        <f>SUM(B39:B41)</f>
        <v>15550</v>
      </c>
      <c r="C42" s="19">
        <f>SUM(C39:C41)</f>
        <v>10000</v>
      </c>
      <c r="D42" s="25">
        <f>SUM(C42-B42)</f>
        <v>-5550</v>
      </c>
      <c r="E42" s="18">
        <f t="shared" ref="E42:L42" si="11">SUM(E39:E41)</f>
        <v>15550</v>
      </c>
      <c r="F42" s="19">
        <f>SUM(F39:F41)</f>
        <v>23111.94</v>
      </c>
      <c r="G42" s="34">
        <f t="shared" si="2"/>
        <v>7561.9399999999987</v>
      </c>
      <c r="H42" s="34">
        <f t="shared" si="3"/>
        <v>33111.94</v>
      </c>
      <c r="I42" s="32">
        <f t="shared" si="4"/>
        <v>2011.9400000000023</v>
      </c>
      <c r="J42" s="18">
        <f t="shared" si="11"/>
        <v>25050</v>
      </c>
      <c r="K42" s="18">
        <f t="shared" si="11"/>
        <v>3550</v>
      </c>
      <c r="L42" s="18">
        <f t="shared" si="11"/>
        <v>59700</v>
      </c>
    </row>
    <row r="43" spans="1:12" x14ac:dyDescent="0.2">
      <c r="A43" s="2"/>
      <c r="B43" s="20"/>
      <c r="C43" s="20"/>
      <c r="D43" s="25"/>
      <c r="E43" s="20"/>
      <c r="F43" s="20"/>
      <c r="G43" s="23"/>
      <c r="H43" s="23"/>
      <c r="I43" s="17"/>
      <c r="J43" s="20"/>
      <c r="K43" s="20"/>
      <c r="L43" s="20"/>
    </row>
    <row r="44" spans="1:12" x14ac:dyDescent="0.2">
      <c r="A44" s="2" t="s">
        <v>20</v>
      </c>
      <c r="B44" s="17"/>
      <c r="C44" s="17"/>
      <c r="D44" s="24"/>
      <c r="E44" s="17"/>
      <c r="F44" s="17"/>
      <c r="G44" s="23"/>
      <c r="H44" s="23"/>
      <c r="I44" s="17"/>
      <c r="J44" s="17"/>
      <c r="K44" s="17"/>
      <c r="L44" s="17"/>
    </row>
    <row r="45" spans="1:12" x14ac:dyDescent="0.2">
      <c r="A45" s="10" t="s">
        <v>21</v>
      </c>
      <c r="B45" s="17">
        <v>75</v>
      </c>
      <c r="C45" s="17">
        <v>0</v>
      </c>
      <c r="D45" s="24">
        <f>SUM(C45-B45)</f>
        <v>-75</v>
      </c>
      <c r="E45" s="17">
        <v>75</v>
      </c>
      <c r="F45" s="17">
        <v>2450</v>
      </c>
      <c r="G45" s="23">
        <f t="shared" si="2"/>
        <v>2375</v>
      </c>
      <c r="H45" s="23">
        <f t="shared" si="3"/>
        <v>2450</v>
      </c>
      <c r="I45" s="17">
        <f t="shared" si="4"/>
        <v>2300</v>
      </c>
      <c r="J45" s="36">
        <v>2500</v>
      </c>
      <c r="K45" s="17">
        <v>75</v>
      </c>
      <c r="L45" s="36">
        <f t="shared" si="6"/>
        <v>2725</v>
      </c>
    </row>
    <row r="46" spans="1:12" s="13" customFormat="1" x14ac:dyDescent="0.2">
      <c r="A46" s="10" t="s">
        <v>127</v>
      </c>
      <c r="B46" s="17">
        <v>0</v>
      </c>
      <c r="C46" s="17">
        <v>1250</v>
      </c>
      <c r="D46" s="24">
        <f t="shared" ref="D46:D48" si="12">SUM(C46-B46)</f>
        <v>1250</v>
      </c>
      <c r="E46" s="17">
        <v>0</v>
      </c>
      <c r="F46" s="17">
        <v>0</v>
      </c>
      <c r="G46" s="23">
        <f t="shared" si="2"/>
        <v>0</v>
      </c>
      <c r="H46" s="23">
        <f t="shared" si="3"/>
        <v>1250</v>
      </c>
      <c r="I46" s="17">
        <f t="shared" si="4"/>
        <v>1250</v>
      </c>
      <c r="J46" s="36">
        <v>1000</v>
      </c>
      <c r="K46" s="36">
        <v>0</v>
      </c>
      <c r="L46" s="36">
        <f>SUM(K46,J46,E46,B46)</f>
        <v>1000</v>
      </c>
    </row>
    <row r="47" spans="1:12" x14ac:dyDescent="0.2">
      <c r="A47" s="10" t="s">
        <v>22</v>
      </c>
      <c r="B47" s="17">
        <f>0</f>
        <v>0</v>
      </c>
      <c r="C47" s="17">
        <v>0</v>
      </c>
      <c r="D47" s="24">
        <f t="shared" si="12"/>
        <v>0</v>
      </c>
      <c r="E47" s="17">
        <v>175</v>
      </c>
      <c r="F47" s="17">
        <v>0</v>
      </c>
      <c r="G47" s="23">
        <f t="shared" si="2"/>
        <v>-175</v>
      </c>
      <c r="H47" s="23">
        <f t="shared" si="3"/>
        <v>0</v>
      </c>
      <c r="I47" s="17">
        <f t="shared" si="4"/>
        <v>-175</v>
      </c>
      <c r="J47" s="17">
        <f>0</f>
        <v>0</v>
      </c>
      <c r="K47" s="17">
        <f>315</f>
        <v>315</v>
      </c>
      <c r="L47" s="17">
        <f t="shared" si="6"/>
        <v>490</v>
      </c>
    </row>
    <row r="48" spans="1:12" s="7" customFormat="1" x14ac:dyDescent="0.2">
      <c r="A48" s="2" t="s">
        <v>23</v>
      </c>
      <c r="B48" s="18">
        <f>((B44)+(B45))+(B47)</f>
        <v>75</v>
      </c>
      <c r="C48" s="19">
        <f>SUM(C45:C47)</f>
        <v>1250</v>
      </c>
      <c r="D48" s="25">
        <f t="shared" si="12"/>
        <v>1175</v>
      </c>
      <c r="E48" s="18">
        <f>((E44)+(E45))+(E47)</f>
        <v>250</v>
      </c>
      <c r="F48" s="19">
        <f>SUM(F45:F47)</f>
        <v>2450</v>
      </c>
      <c r="G48" s="34">
        <f t="shared" si="2"/>
        <v>2200</v>
      </c>
      <c r="H48" s="34">
        <f t="shared" si="3"/>
        <v>3700</v>
      </c>
      <c r="I48" s="32">
        <f t="shared" si="4"/>
        <v>3375</v>
      </c>
      <c r="J48" s="18">
        <f>((J44)+(J45))+(J47)</f>
        <v>2500</v>
      </c>
      <c r="K48" s="18">
        <f>((K44)+(K45))+(K47)</f>
        <v>390</v>
      </c>
      <c r="L48" s="18">
        <f t="shared" si="6"/>
        <v>3215</v>
      </c>
    </row>
    <row r="49" spans="1:19" x14ac:dyDescent="0.2">
      <c r="A49" s="2"/>
      <c r="B49" s="20"/>
      <c r="C49" s="20"/>
      <c r="D49" s="25"/>
      <c r="E49" s="20"/>
      <c r="F49" s="20"/>
      <c r="G49" s="23"/>
      <c r="H49" s="23"/>
      <c r="I49" s="17"/>
      <c r="J49" s="20"/>
      <c r="K49" s="20"/>
      <c r="L49" s="20"/>
    </row>
    <row r="50" spans="1:19" x14ac:dyDescent="0.2">
      <c r="A50" s="2" t="s">
        <v>104</v>
      </c>
      <c r="B50" s="17"/>
      <c r="C50" s="17"/>
      <c r="D50" s="24"/>
      <c r="E50" s="17"/>
      <c r="F50" s="17"/>
      <c r="G50" s="23"/>
      <c r="H50" s="23"/>
      <c r="I50" s="17"/>
      <c r="J50" s="17"/>
      <c r="K50" s="17"/>
      <c r="L50" s="17"/>
    </row>
    <row r="51" spans="1:19" x14ac:dyDescent="0.2">
      <c r="A51" s="10" t="s">
        <v>105</v>
      </c>
      <c r="B51" s="17">
        <v>0</v>
      </c>
      <c r="C51" s="17">
        <v>0</v>
      </c>
      <c r="D51" s="24">
        <f>SUM(C51-B51)</f>
        <v>0</v>
      </c>
      <c r="E51" s="17">
        <v>2500</v>
      </c>
      <c r="F51" s="17">
        <v>0</v>
      </c>
      <c r="G51" s="23">
        <f t="shared" si="2"/>
        <v>-2500</v>
      </c>
      <c r="H51" s="23">
        <f t="shared" si="3"/>
        <v>0</v>
      </c>
      <c r="I51" s="17">
        <f t="shared" si="4"/>
        <v>-2500</v>
      </c>
      <c r="J51" s="17">
        <v>0</v>
      </c>
      <c r="K51" s="17">
        <v>0</v>
      </c>
      <c r="L51" s="17">
        <f>SUM(B51:K51)</f>
        <v>-2500</v>
      </c>
    </row>
    <row r="52" spans="1:19" x14ac:dyDescent="0.2">
      <c r="A52" s="10" t="s">
        <v>59</v>
      </c>
      <c r="B52" s="17">
        <v>650</v>
      </c>
      <c r="C52" s="17">
        <v>450</v>
      </c>
      <c r="D52" s="24">
        <f t="shared" ref="D52:D54" si="13">SUM(C52-B52)</f>
        <v>-200</v>
      </c>
      <c r="E52" s="17">
        <v>0</v>
      </c>
      <c r="F52" s="17">
        <v>0</v>
      </c>
      <c r="G52" s="23">
        <f t="shared" si="2"/>
        <v>0</v>
      </c>
      <c r="H52" s="23">
        <f t="shared" si="3"/>
        <v>450</v>
      </c>
      <c r="I52" s="17">
        <f t="shared" si="4"/>
        <v>-200</v>
      </c>
      <c r="J52" s="17">
        <v>0</v>
      </c>
      <c r="K52" s="17">
        <v>0</v>
      </c>
      <c r="L52" s="17">
        <f t="shared" ref="L52:L53" si="14">SUM(B52:K52)</f>
        <v>1150</v>
      </c>
    </row>
    <row r="53" spans="1:19" x14ac:dyDescent="0.2">
      <c r="A53" s="10" t="s">
        <v>106</v>
      </c>
      <c r="B53" s="17">
        <v>0</v>
      </c>
      <c r="C53" s="17">
        <v>0</v>
      </c>
      <c r="D53" s="24">
        <f t="shared" si="13"/>
        <v>0</v>
      </c>
      <c r="E53" s="17">
        <v>1000</v>
      </c>
      <c r="F53" s="17">
        <v>0</v>
      </c>
      <c r="G53" s="23">
        <f t="shared" si="2"/>
        <v>-1000</v>
      </c>
      <c r="H53" s="23">
        <f t="shared" si="3"/>
        <v>0</v>
      </c>
      <c r="I53" s="17">
        <f t="shared" si="4"/>
        <v>-1000</v>
      </c>
      <c r="J53" s="17">
        <v>0</v>
      </c>
      <c r="K53" s="17">
        <v>0</v>
      </c>
      <c r="L53" s="17">
        <f t="shared" si="14"/>
        <v>-1000</v>
      </c>
    </row>
    <row r="54" spans="1:19" x14ac:dyDescent="0.2">
      <c r="A54" s="10" t="s">
        <v>107</v>
      </c>
      <c r="B54" s="36">
        <v>4000</v>
      </c>
      <c r="C54" s="17">
        <v>4121.3500000000004</v>
      </c>
      <c r="D54" s="24">
        <f t="shared" si="13"/>
        <v>121.35000000000036</v>
      </c>
      <c r="E54" s="36">
        <v>14000</v>
      </c>
      <c r="F54" s="17">
        <v>13426.96</v>
      </c>
      <c r="G54" s="23">
        <f t="shared" si="2"/>
        <v>-573.04000000000087</v>
      </c>
      <c r="H54" s="23">
        <f t="shared" si="3"/>
        <v>17548.309999999998</v>
      </c>
      <c r="I54" s="17">
        <f t="shared" si="4"/>
        <v>-451.69000000000233</v>
      </c>
      <c r="J54" s="36">
        <v>0</v>
      </c>
      <c r="K54" s="36">
        <v>0</v>
      </c>
      <c r="L54" s="36">
        <f>SUM(K54,J54,E54,B54)</f>
        <v>18000</v>
      </c>
    </row>
    <row r="55" spans="1:19" s="7" customFormat="1" x14ac:dyDescent="0.2">
      <c r="A55" s="6" t="s">
        <v>108</v>
      </c>
      <c r="B55" s="19">
        <f>SUM(B51:B54)</f>
        <v>4650</v>
      </c>
      <c r="C55" s="19">
        <f>SUM(C51:C54)</f>
        <v>4571.3500000000004</v>
      </c>
      <c r="D55" s="25">
        <f>SUM(C55-B55)</f>
        <v>-78.649999999999636</v>
      </c>
      <c r="E55" s="19">
        <f t="shared" ref="E55:L55" si="15">SUM(E51:E54)</f>
        <v>17500</v>
      </c>
      <c r="F55" s="19">
        <f>SUM(F51:F54)</f>
        <v>13426.96</v>
      </c>
      <c r="G55" s="34">
        <f t="shared" si="2"/>
        <v>-4073.0400000000009</v>
      </c>
      <c r="H55" s="34">
        <f t="shared" si="3"/>
        <v>17998.309999999998</v>
      </c>
      <c r="I55" s="32">
        <f t="shared" si="4"/>
        <v>-4151.6900000000023</v>
      </c>
      <c r="J55" s="19">
        <f t="shared" si="15"/>
        <v>0</v>
      </c>
      <c r="K55" s="19">
        <f t="shared" si="15"/>
        <v>0</v>
      </c>
      <c r="L55" s="19">
        <f t="shared" si="15"/>
        <v>15650</v>
      </c>
    </row>
    <row r="56" spans="1:19" s="7" customFormat="1" x14ac:dyDescent="0.2">
      <c r="A56" s="6"/>
      <c r="B56" s="20"/>
      <c r="C56" s="20"/>
      <c r="D56" s="25"/>
      <c r="E56" s="20"/>
      <c r="F56" s="20"/>
      <c r="G56" s="23"/>
      <c r="H56" s="23"/>
      <c r="I56" s="17"/>
      <c r="J56" s="20"/>
      <c r="K56" s="20"/>
      <c r="L56" s="20"/>
    </row>
    <row r="57" spans="1:19" x14ac:dyDescent="0.2">
      <c r="A57" s="2" t="s">
        <v>109</v>
      </c>
      <c r="B57" s="17"/>
      <c r="C57" s="17"/>
      <c r="D57" s="24"/>
      <c r="E57" s="17"/>
      <c r="F57" s="17"/>
      <c r="G57" s="23"/>
      <c r="H57" s="23"/>
      <c r="I57" s="17"/>
      <c r="J57" s="17"/>
      <c r="K57" s="17"/>
      <c r="L57" s="17"/>
    </row>
    <row r="58" spans="1:19" x14ac:dyDescent="0.2">
      <c r="A58" s="10" t="s">
        <v>24</v>
      </c>
      <c r="B58" s="17">
        <f>0</f>
        <v>0</v>
      </c>
      <c r="C58" s="17">
        <v>0</v>
      </c>
      <c r="D58" s="24">
        <f>SUM(C58-B58)</f>
        <v>0</v>
      </c>
      <c r="E58" s="17">
        <f>0</f>
        <v>0</v>
      </c>
      <c r="F58" s="17">
        <v>0</v>
      </c>
      <c r="G58" s="23">
        <f t="shared" si="2"/>
        <v>0</v>
      </c>
      <c r="H58" s="23">
        <f t="shared" si="3"/>
        <v>0</v>
      </c>
      <c r="I58" s="17">
        <f t="shared" si="4"/>
        <v>0</v>
      </c>
      <c r="J58" s="17">
        <f>0</f>
        <v>0</v>
      </c>
      <c r="K58" s="17">
        <f>7125</f>
        <v>7125</v>
      </c>
      <c r="L58" s="17">
        <f t="shared" si="6"/>
        <v>7125</v>
      </c>
      <c r="N58" s="2"/>
      <c r="O58" s="3"/>
      <c r="P58" s="3"/>
      <c r="Q58" s="3"/>
      <c r="R58" s="3"/>
      <c r="S58" s="3"/>
    </row>
    <row r="59" spans="1:19" ht="23" x14ac:dyDescent="0.2">
      <c r="A59" s="10" t="s">
        <v>113</v>
      </c>
      <c r="B59" s="17">
        <f>3475</f>
        <v>3475</v>
      </c>
      <c r="C59" s="17">
        <v>3500</v>
      </c>
      <c r="D59" s="24">
        <f t="shared" ref="D59:D68" si="16">SUM(C59-B59)</f>
        <v>25</v>
      </c>
      <c r="E59" s="17">
        <f>0</f>
        <v>0</v>
      </c>
      <c r="F59" s="17">
        <v>0</v>
      </c>
      <c r="G59" s="23">
        <f t="shared" si="2"/>
        <v>0</v>
      </c>
      <c r="H59" s="23">
        <f t="shared" si="3"/>
        <v>3500</v>
      </c>
      <c r="I59" s="17">
        <f t="shared" si="4"/>
        <v>25</v>
      </c>
      <c r="J59" s="17">
        <f>800</f>
        <v>800</v>
      </c>
      <c r="K59" s="17">
        <v>120000</v>
      </c>
      <c r="L59" s="17">
        <f t="shared" si="6"/>
        <v>124275</v>
      </c>
      <c r="N59" s="2"/>
      <c r="O59" s="3"/>
      <c r="P59" s="3"/>
      <c r="Q59" s="3"/>
      <c r="R59" s="3"/>
      <c r="S59" s="3"/>
    </row>
    <row r="60" spans="1:19" x14ac:dyDescent="0.2">
      <c r="A60" s="10" t="s">
        <v>25</v>
      </c>
      <c r="B60" s="17">
        <f>2500</f>
        <v>2500</v>
      </c>
      <c r="C60" s="17">
        <v>2500</v>
      </c>
      <c r="D60" s="24">
        <f t="shared" si="16"/>
        <v>0</v>
      </c>
      <c r="E60" s="17">
        <f>0</f>
        <v>0</v>
      </c>
      <c r="F60" s="17">
        <v>0</v>
      </c>
      <c r="G60" s="23">
        <f t="shared" si="2"/>
        <v>0</v>
      </c>
      <c r="H60" s="23">
        <f t="shared" si="3"/>
        <v>2500</v>
      </c>
      <c r="I60" s="17">
        <f t="shared" si="4"/>
        <v>0</v>
      </c>
      <c r="J60" s="17">
        <v>5000</v>
      </c>
      <c r="K60" s="17">
        <f>0</f>
        <v>0</v>
      </c>
      <c r="L60" s="17">
        <f t="shared" si="6"/>
        <v>7500</v>
      </c>
      <c r="N60" s="2"/>
      <c r="O60" s="3"/>
      <c r="P60" s="3"/>
      <c r="Q60" s="3"/>
      <c r="R60" s="3"/>
      <c r="S60" s="3"/>
    </row>
    <row r="61" spans="1:19" x14ac:dyDescent="0.2">
      <c r="A61" s="10" t="s">
        <v>26</v>
      </c>
      <c r="B61" s="17">
        <f>0</f>
        <v>0</v>
      </c>
      <c r="C61" s="17">
        <v>0</v>
      </c>
      <c r="D61" s="24">
        <f t="shared" si="16"/>
        <v>0</v>
      </c>
      <c r="E61" s="17">
        <v>700</v>
      </c>
      <c r="F61" s="17">
        <v>400</v>
      </c>
      <c r="G61" s="23">
        <f t="shared" si="2"/>
        <v>-300</v>
      </c>
      <c r="H61" s="23">
        <f t="shared" si="3"/>
        <v>400</v>
      </c>
      <c r="I61" s="17">
        <f t="shared" si="4"/>
        <v>-300</v>
      </c>
      <c r="J61" s="17">
        <f>300</f>
        <v>300</v>
      </c>
      <c r="K61" s="17">
        <f>0</f>
        <v>0</v>
      </c>
      <c r="L61" s="17">
        <f t="shared" si="6"/>
        <v>1000</v>
      </c>
      <c r="N61" s="2"/>
      <c r="O61" s="3"/>
      <c r="P61" s="3"/>
      <c r="Q61" s="3"/>
      <c r="R61" s="3"/>
      <c r="S61" s="3"/>
    </row>
    <row r="62" spans="1:19" x14ac:dyDescent="0.2">
      <c r="A62" s="10" t="s">
        <v>27</v>
      </c>
      <c r="B62" s="17">
        <f>0</f>
        <v>0</v>
      </c>
      <c r="C62" s="17">
        <v>0</v>
      </c>
      <c r="D62" s="24">
        <f t="shared" si="16"/>
        <v>0</v>
      </c>
      <c r="E62" s="17">
        <f>0</f>
        <v>0</v>
      </c>
      <c r="F62" s="17">
        <v>0</v>
      </c>
      <c r="G62" s="23">
        <f t="shared" si="2"/>
        <v>0</v>
      </c>
      <c r="H62" s="23">
        <f t="shared" si="3"/>
        <v>0</v>
      </c>
      <c r="I62" s="17">
        <f t="shared" si="4"/>
        <v>0</v>
      </c>
      <c r="J62" s="17">
        <f>0</f>
        <v>0</v>
      </c>
      <c r="K62" s="17">
        <f>200</f>
        <v>200</v>
      </c>
      <c r="L62" s="17">
        <f t="shared" si="6"/>
        <v>200</v>
      </c>
      <c r="N62" s="2"/>
      <c r="O62" s="3"/>
      <c r="P62" s="3"/>
      <c r="Q62" s="3"/>
      <c r="R62" s="3"/>
      <c r="S62" s="3"/>
    </row>
    <row r="63" spans="1:19" x14ac:dyDescent="0.2">
      <c r="A63" s="10" t="s">
        <v>114</v>
      </c>
      <c r="B63" s="17">
        <f>0</f>
        <v>0</v>
      </c>
      <c r="C63" s="17">
        <v>0</v>
      </c>
      <c r="D63" s="24">
        <f t="shared" si="16"/>
        <v>0</v>
      </c>
      <c r="E63" s="17">
        <f>0</f>
        <v>0</v>
      </c>
      <c r="F63" s="17">
        <v>0</v>
      </c>
      <c r="G63" s="23">
        <f t="shared" si="2"/>
        <v>0</v>
      </c>
      <c r="H63" s="23">
        <f t="shared" si="3"/>
        <v>0</v>
      </c>
      <c r="I63" s="17">
        <f t="shared" si="4"/>
        <v>0</v>
      </c>
      <c r="J63" s="17">
        <f>0</f>
        <v>0</v>
      </c>
      <c r="K63" s="17">
        <v>400</v>
      </c>
      <c r="L63" s="17">
        <f t="shared" si="6"/>
        <v>400</v>
      </c>
      <c r="N63" s="2"/>
      <c r="O63" s="3"/>
      <c r="P63" s="3"/>
      <c r="Q63" s="3"/>
      <c r="R63" s="3"/>
      <c r="S63" s="3"/>
    </row>
    <row r="64" spans="1:19" x14ac:dyDescent="0.2">
      <c r="A64" s="10" t="s">
        <v>110</v>
      </c>
      <c r="B64" s="17">
        <f>0</f>
        <v>0</v>
      </c>
      <c r="C64" s="17">
        <v>0</v>
      </c>
      <c r="D64" s="24">
        <f t="shared" si="16"/>
        <v>0</v>
      </c>
      <c r="E64" s="17">
        <v>0</v>
      </c>
      <c r="F64" s="17">
        <v>0</v>
      </c>
      <c r="G64" s="23">
        <f t="shared" si="2"/>
        <v>0</v>
      </c>
      <c r="H64" s="23">
        <f t="shared" si="3"/>
        <v>0</v>
      </c>
      <c r="I64" s="17">
        <f t="shared" si="4"/>
        <v>0</v>
      </c>
      <c r="J64" s="17">
        <v>15000</v>
      </c>
      <c r="K64" s="17">
        <v>5000</v>
      </c>
      <c r="L64" s="17">
        <f t="shared" si="6"/>
        <v>20000</v>
      </c>
      <c r="N64" s="2"/>
      <c r="O64" s="3"/>
      <c r="P64" s="3"/>
      <c r="Q64" s="3"/>
      <c r="R64" s="3"/>
      <c r="S64" s="3"/>
    </row>
    <row r="65" spans="1:19" x14ac:dyDescent="0.2">
      <c r="A65" s="10" t="s">
        <v>28</v>
      </c>
      <c r="B65" s="17">
        <f>0</f>
        <v>0</v>
      </c>
      <c r="C65" s="17">
        <v>0</v>
      </c>
      <c r="D65" s="24">
        <f t="shared" si="16"/>
        <v>0</v>
      </c>
      <c r="E65" s="17">
        <f>0</f>
        <v>0</v>
      </c>
      <c r="F65" s="17">
        <v>0</v>
      </c>
      <c r="G65" s="23">
        <f t="shared" si="2"/>
        <v>0</v>
      </c>
      <c r="H65" s="23">
        <f t="shared" si="3"/>
        <v>0</v>
      </c>
      <c r="I65" s="17">
        <f t="shared" si="4"/>
        <v>0</v>
      </c>
      <c r="J65" s="17">
        <f>0</f>
        <v>0</v>
      </c>
      <c r="K65" s="17">
        <v>1500</v>
      </c>
      <c r="L65" s="17">
        <f t="shared" si="6"/>
        <v>1500</v>
      </c>
      <c r="N65" s="2"/>
      <c r="O65" s="3"/>
      <c r="P65" s="3"/>
      <c r="Q65" s="3"/>
      <c r="R65" s="3"/>
      <c r="S65" s="3"/>
    </row>
    <row r="66" spans="1:19" x14ac:dyDescent="0.2">
      <c r="A66" s="10" t="s">
        <v>29</v>
      </c>
      <c r="B66" s="17">
        <f>0</f>
        <v>0</v>
      </c>
      <c r="C66" s="17">
        <v>0</v>
      </c>
      <c r="D66" s="24">
        <f t="shared" si="16"/>
        <v>0</v>
      </c>
      <c r="E66" s="17">
        <v>1400</v>
      </c>
      <c r="F66" s="17">
        <v>301</v>
      </c>
      <c r="G66" s="23">
        <f t="shared" si="2"/>
        <v>-1099</v>
      </c>
      <c r="H66" s="23">
        <f t="shared" si="3"/>
        <v>301</v>
      </c>
      <c r="I66" s="17">
        <f t="shared" si="4"/>
        <v>-1099</v>
      </c>
      <c r="J66" s="17">
        <f>0</f>
        <v>0</v>
      </c>
      <c r="K66" s="17">
        <v>2700</v>
      </c>
      <c r="L66" s="17">
        <f t="shared" si="6"/>
        <v>4100</v>
      </c>
      <c r="N66" s="2"/>
      <c r="O66" s="3"/>
      <c r="P66" s="3"/>
      <c r="Q66" s="3"/>
      <c r="R66" s="3"/>
      <c r="S66" s="3"/>
    </row>
    <row r="67" spans="1:19" x14ac:dyDescent="0.2">
      <c r="A67" s="10" t="s">
        <v>30</v>
      </c>
      <c r="B67" s="17">
        <f>0</f>
        <v>0</v>
      </c>
      <c r="C67" s="17">
        <v>0</v>
      </c>
      <c r="D67" s="24">
        <f t="shared" si="16"/>
        <v>0</v>
      </c>
      <c r="E67" s="17">
        <v>0</v>
      </c>
      <c r="F67" s="17">
        <v>0</v>
      </c>
      <c r="G67" s="23">
        <f t="shared" si="2"/>
        <v>0</v>
      </c>
      <c r="H67" s="23">
        <f t="shared" si="3"/>
        <v>0</v>
      </c>
      <c r="I67" s="17">
        <f t="shared" si="4"/>
        <v>0</v>
      </c>
      <c r="J67" s="17">
        <f>0</f>
        <v>0</v>
      </c>
      <c r="K67" s="17">
        <f>850</f>
        <v>850</v>
      </c>
      <c r="L67" s="17">
        <f t="shared" si="6"/>
        <v>850</v>
      </c>
      <c r="N67" s="2"/>
      <c r="O67" s="3"/>
      <c r="P67" s="3"/>
      <c r="Q67" s="3"/>
      <c r="R67" s="3"/>
      <c r="S67" s="3"/>
    </row>
    <row r="68" spans="1:19" s="7" customFormat="1" x14ac:dyDescent="0.2">
      <c r="A68" s="2" t="s">
        <v>31</v>
      </c>
      <c r="B68" s="18">
        <f>SUM(B58:B67)</f>
        <v>5975</v>
      </c>
      <c r="C68" s="19">
        <f>SUM(C58:C67)</f>
        <v>6000</v>
      </c>
      <c r="D68" s="25">
        <f t="shared" si="16"/>
        <v>25</v>
      </c>
      <c r="E68" s="18">
        <f t="shared" ref="E68:L68" si="17">SUM(E58:E67)</f>
        <v>2100</v>
      </c>
      <c r="F68" s="19">
        <f>SUM(F58:F67)</f>
        <v>701</v>
      </c>
      <c r="G68" s="34">
        <f t="shared" si="2"/>
        <v>-1399</v>
      </c>
      <c r="H68" s="34">
        <f t="shared" si="3"/>
        <v>6701</v>
      </c>
      <c r="I68" s="32">
        <f t="shared" si="4"/>
        <v>-1374</v>
      </c>
      <c r="J68" s="18">
        <f t="shared" si="17"/>
        <v>21100</v>
      </c>
      <c r="K68" s="18">
        <f t="shared" si="17"/>
        <v>137775</v>
      </c>
      <c r="L68" s="18">
        <f t="shared" si="17"/>
        <v>166950</v>
      </c>
      <c r="N68" s="2"/>
      <c r="O68" s="4"/>
      <c r="P68" s="4"/>
      <c r="Q68" s="4"/>
      <c r="R68" s="4"/>
      <c r="S68" s="4"/>
    </row>
    <row r="69" spans="1:19" x14ac:dyDescent="0.2">
      <c r="G69" s="23"/>
      <c r="H69" s="23"/>
      <c r="I69" s="17"/>
      <c r="N69" s="2"/>
      <c r="O69" s="8"/>
      <c r="P69" s="8"/>
      <c r="Q69" s="8"/>
      <c r="R69" s="8"/>
      <c r="S69" s="8"/>
    </row>
    <row r="70" spans="1:19" x14ac:dyDescent="0.2">
      <c r="A70" s="2" t="s">
        <v>112</v>
      </c>
      <c r="G70" s="23"/>
      <c r="H70" s="23"/>
      <c r="I70" s="17"/>
      <c r="N70" s="2"/>
      <c r="O70" s="8"/>
      <c r="P70" s="8"/>
      <c r="Q70" s="8"/>
      <c r="R70" s="8"/>
      <c r="S70" s="8"/>
    </row>
    <row r="71" spans="1:19" x14ac:dyDescent="0.2">
      <c r="A71" s="10" t="s">
        <v>24</v>
      </c>
      <c r="B71" s="17">
        <f>0</f>
        <v>0</v>
      </c>
      <c r="C71" s="17">
        <v>0</v>
      </c>
      <c r="D71" s="24">
        <f>SUM(C71-B71)</f>
        <v>0</v>
      </c>
      <c r="E71" s="17">
        <v>2500</v>
      </c>
      <c r="F71" s="17">
        <v>0</v>
      </c>
      <c r="G71" s="23">
        <f t="shared" si="2"/>
        <v>-2500</v>
      </c>
      <c r="H71" s="23">
        <f t="shared" si="3"/>
        <v>0</v>
      </c>
      <c r="I71" s="17">
        <f t="shared" si="4"/>
        <v>-2500</v>
      </c>
      <c r="J71" s="17">
        <f>0</f>
        <v>0</v>
      </c>
      <c r="K71" s="17">
        <v>0</v>
      </c>
      <c r="L71" s="17">
        <f t="shared" ref="L71:L80" si="18">(((B71)+(E71))+(J71))+(K71)</f>
        <v>2500</v>
      </c>
      <c r="N71" s="2"/>
      <c r="O71" s="8"/>
      <c r="P71" s="8"/>
      <c r="Q71" s="8"/>
      <c r="R71" s="8"/>
      <c r="S71" s="8"/>
    </row>
    <row r="72" spans="1:19" ht="23" x14ac:dyDescent="0.2">
      <c r="A72" s="10" t="s">
        <v>113</v>
      </c>
      <c r="B72" s="17">
        <v>4000</v>
      </c>
      <c r="C72" s="17">
        <f>SUM(500+3097.22)</f>
        <v>3597.22</v>
      </c>
      <c r="D72" s="24">
        <f t="shared" ref="D72:D81" si="19">SUM(C72-B72)</f>
        <v>-402.7800000000002</v>
      </c>
      <c r="E72" s="17">
        <v>17500</v>
      </c>
      <c r="F72" s="17">
        <v>29366.2</v>
      </c>
      <c r="G72" s="23">
        <f t="shared" ref="G72:G135" si="20">SUM(F72-E72)</f>
        <v>11866.2</v>
      </c>
      <c r="H72" s="23">
        <f t="shared" ref="H72:H135" si="21">SUM(F72,C72)</f>
        <v>32963.42</v>
      </c>
      <c r="I72" s="17">
        <f t="shared" ref="I72:I135" si="22">SUM((F72+C72)-(E72+B72))</f>
        <v>11463.419999999998</v>
      </c>
      <c r="J72" s="17">
        <v>0</v>
      </c>
      <c r="K72" s="17">
        <v>0</v>
      </c>
      <c r="L72" s="17">
        <f t="shared" si="18"/>
        <v>21500</v>
      </c>
      <c r="N72" s="2"/>
      <c r="O72" s="8"/>
      <c r="P72" s="8"/>
      <c r="Q72" s="8"/>
      <c r="R72" s="8"/>
      <c r="S72" s="8"/>
    </row>
    <row r="73" spans="1:19" x14ac:dyDescent="0.2">
      <c r="A73" s="10" t="s">
        <v>25</v>
      </c>
      <c r="B73" s="17">
        <v>2500</v>
      </c>
      <c r="C73" s="17">
        <v>2000</v>
      </c>
      <c r="D73" s="24">
        <f t="shared" si="19"/>
        <v>-500</v>
      </c>
      <c r="E73" s="17">
        <v>2000</v>
      </c>
      <c r="F73" s="17">
        <v>2500</v>
      </c>
      <c r="G73" s="23">
        <f t="shared" si="20"/>
        <v>500</v>
      </c>
      <c r="H73" s="23">
        <f t="shared" si="21"/>
        <v>4500</v>
      </c>
      <c r="I73" s="17">
        <f t="shared" si="22"/>
        <v>0</v>
      </c>
      <c r="J73" s="17">
        <v>0</v>
      </c>
      <c r="K73" s="17">
        <f>0</f>
        <v>0</v>
      </c>
      <c r="L73" s="17">
        <f t="shared" si="18"/>
        <v>4500</v>
      </c>
      <c r="N73" s="2"/>
      <c r="O73" s="8"/>
      <c r="P73" s="8"/>
      <c r="Q73" s="8"/>
      <c r="R73" s="8"/>
      <c r="S73" s="8"/>
    </row>
    <row r="74" spans="1:19" x14ac:dyDescent="0.2">
      <c r="A74" s="10" t="s">
        <v>129</v>
      </c>
      <c r="B74" s="17">
        <v>650</v>
      </c>
      <c r="C74" s="17">
        <v>450</v>
      </c>
      <c r="D74" s="24">
        <f t="shared" si="19"/>
        <v>-200</v>
      </c>
      <c r="E74" s="17">
        <v>0</v>
      </c>
      <c r="F74" s="17">
        <v>0</v>
      </c>
      <c r="G74" s="23">
        <f t="shared" si="20"/>
        <v>0</v>
      </c>
      <c r="H74" s="23">
        <f t="shared" si="21"/>
        <v>450</v>
      </c>
      <c r="I74" s="17">
        <f t="shared" si="22"/>
        <v>-200</v>
      </c>
      <c r="J74" s="17">
        <v>0</v>
      </c>
      <c r="K74" s="17">
        <f>0</f>
        <v>0</v>
      </c>
      <c r="L74" s="17">
        <f t="shared" si="18"/>
        <v>650</v>
      </c>
      <c r="N74" s="2"/>
      <c r="O74" s="8"/>
      <c r="P74" s="8"/>
      <c r="Q74" s="8"/>
      <c r="R74" s="8"/>
      <c r="S74" s="8"/>
    </row>
    <row r="75" spans="1:19" x14ac:dyDescent="0.2">
      <c r="A75" s="10" t="s">
        <v>27</v>
      </c>
      <c r="B75" s="17">
        <f>0</f>
        <v>0</v>
      </c>
      <c r="C75" s="17">
        <v>0</v>
      </c>
      <c r="D75" s="24">
        <f t="shared" si="19"/>
        <v>0</v>
      </c>
      <c r="E75" s="17">
        <v>200</v>
      </c>
      <c r="F75" s="17">
        <v>170</v>
      </c>
      <c r="G75" s="23">
        <f t="shared" si="20"/>
        <v>-30</v>
      </c>
      <c r="H75" s="23">
        <f t="shared" si="21"/>
        <v>170</v>
      </c>
      <c r="I75" s="17">
        <f t="shared" si="22"/>
        <v>-30</v>
      </c>
      <c r="J75" s="17">
        <f>0</f>
        <v>0</v>
      </c>
      <c r="K75" s="17">
        <v>0</v>
      </c>
      <c r="L75" s="17">
        <f t="shared" si="18"/>
        <v>200</v>
      </c>
      <c r="N75" s="2"/>
      <c r="O75" s="8"/>
      <c r="P75" s="8"/>
      <c r="Q75" s="8"/>
      <c r="R75" s="8"/>
      <c r="S75" s="8"/>
    </row>
    <row r="76" spans="1:19" x14ac:dyDescent="0.2">
      <c r="A76" s="10" t="s">
        <v>114</v>
      </c>
      <c r="B76" s="17">
        <f>0</f>
        <v>0</v>
      </c>
      <c r="C76" s="17">
        <v>0</v>
      </c>
      <c r="D76" s="24">
        <f t="shared" si="19"/>
        <v>0</v>
      </c>
      <c r="E76" s="17">
        <v>400</v>
      </c>
      <c r="F76" s="17">
        <v>0</v>
      </c>
      <c r="G76" s="23">
        <f t="shared" si="20"/>
        <v>-400</v>
      </c>
      <c r="H76" s="23">
        <f t="shared" si="21"/>
        <v>0</v>
      </c>
      <c r="I76" s="17">
        <f t="shared" si="22"/>
        <v>-400</v>
      </c>
      <c r="J76" s="17">
        <f>0</f>
        <v>0</v>
      </c>
      <c r="K76" s="17">
        <v>0</v>
      </c>
      <c r="L76" s="17">
        <f t="shared" si="18"/>
        <v>400</v>
      </c>
      <c r="N76" s="2"/>
      <c r="O76" s="8"/>
      <c r="P76" s="8"/>
      <c r="Q76" s="8"/>
      <c r="R76" s="8"/>
      <c r="S76" s="8"/>
    </row>
    <row r="77" spans="1:19" x14ac:dyDescent="0.2">
      <c r="A77" s="10" t="s">
        <v>110</v>
      </c>
      <c r="B77" s="17">
        <v>3500</v>
      </c>
      <c r="C77" s="17">
        <v>0</v>
      </c>
      <c r="D77" s="24">
        <f t="shared" si="19"/>
        <v>-3500</v>
      </c>
      <c r="E77" s="17">
        <v>0</v>
      </c>
      <c r="F77" s="17">
        <v>7121</v>
      </c>
      <c r="G77" s="23">
        <f t="shared" si="20"/>
        <v>7121</v>
      </c>
      <c r="H77" s="23">
        <f t="shared" si="21"/>
        <v>7121</v>
      </c>
      <c r="I77" s="17">
        <f t="shared" si="22"/>
        <v>3621</v>
      </c>
      <c r="J77" s="17">
        <v>0</v>
      </c>
      <c r="K77" s="17">
        <v>0</v>
      </c>
      <c r="L77" s="17">
        <f t="shared" si="18"/>
        <v>3500</v>
      </c>
      <c r="N77" s="2"/>
      <c r="O77" s="8"/>
      <c r="P77" s="8"/>
      <c r="Q77" s="8"/>
      <c r="R77" s="8"/>
      <c r="S77" s="8"/>
    </row>
    <row r="78" spans="1:19" x14ac:dyDescent="0.2">
      <c r="A78" s="10" t="s">
        <v>28</v>
      </c>
      <c r="B78" s="17">
        <f>0</f>
        <v>0</v>
      </c>
      <c r="C78" s="17">
        <v>0</v>
      </c>
      <c r="D78" s="24">
        <f t="shared" si="19"/>
        <v>0</v>
      </c>
      <c r="E78" s="17">
        <f>0</f>
        <v>0</v>
      </c>
      <c r="F78" s="17">
        <v>0</v>
      </c>
      <c r="G78" s="23">
        <f t="shared" si="20"/>
        <v>0</v>
      </c>
      <c r="H78" s="23">
        <f t="shared" si="21"/>
        <v>0</v>
      </c>
      <c r="I78" s="17">
        <f t="shared" si="22"/>
        <v>0</v>
      </c>
      <c r="J78" s="17">
        <f>0</f>
        <v>0</v>
      </c>
      <c r="K78" s="17">
        <v>0</v>
      </c>
      <c r="L78" s="17">
        <f t="shared" si="18"/>
        <v>0</v>
      </c>
      <c r="N78" s="2"/>
      <c r="O78" s="8"/>
      <c r="P78" s="8"/>
      <c r="Q78" s="8"/>
      <c r="R78" s="8"/>
      <c r="S78" s="8"/>
    </row>
    <row r="79" spans="1:19" x14ac:dyDescent="0.2">
      <c r="A79" s="10" t="s">
        <v>29</v>
      </c>
      <c r="B79" s="17">
        <v>2000</v>
      </c>
      <c r="C79" s="17">
        <v>341.72</v>
      </c>
      <c r="D79" s="24">
        <f t="shared" si="19"/>
        <v>-1658.28</v>
      </c>
      <c r="E79" s="17">
        <v>0</v>
      </c>
      <c r="F79" s="17">
        <v>357</v>
      </c>
      <c r="G79" s="23">
        <f t="shared" si="20"/>
        <v>357</v>
      </c>
      <c r="H79" s="23">
        <f t="shared" si="21"/>
        <v>698.72</v>
      </c>
      <c r="I79" s="17">
        <f t="shared" si="22"/>
        <v>-1301.28</v>
      </c>
      <c r="J79" s="17">
        <f>0</f>
        <v>0</v>
      </c>
      <c r="K79" s="17">
        <v>0</v>
      </c>
      <c r="L79" s="17">
        <f t="shared" si="18"/>
        <v>2000</v>
      </c>
      <c r="N79" s="2"/>
      <c r="O79" s="8"/>
      <c r="P79" s="8"/>
      <c r="Q79" s="8"/>
      <c r="R79" s="8"/>
      <c r="S79" s="8"/>
    </row>
    <row r="80" spans="1:19" x14ac:dyDescent="0.2">
      <c r="A80" s="10" t="s">
        <v>30</v>
      </c>
      <c r="B80" s="17">
        <v>850</v>
      </c>
      <c r="C80" s="17">
        <v>0</v>
      </c>
      <c r="D80" s="24">
        <f t="shared" si="19"/>
        <v>-850</v>
      </c>
      <c r="E80" s="17">
        <v>0</v>
      </c>
      <c r="F80" s="17">
        <v>0</v>
      </c>
      <c r="G80" s="23">
        <f t="shared" si="20"/>
        <v>0</v>
      </c>
      <c r="H80" s="23">
        <f t="shared" si="21"/>
        <v>0</v>
      </c>
      <c r="I80" s="17">
        <f t="shared" si="22"/>
        <v>-850</v>
      </c>
      <c r="J80" s="17">
        <f>0</f>
        <v>0</v>
      </c>
      <c r="K80" s="17">
        <v>0</v>
      </c>
      <c r="L80" s="17">
        <f t="shared" si="18"/>
        <v>850</v>
      </c>
      <c r="N80" s="2"/>
      <c r="O80" s="8"/>
      <c r="P80" s="8"/>
      <c r="Q80" s="8"/>
      <c r="R80" s="8"/>
      <c r="S80" s="8"/>
    </row>
    <row r="81" spans="1:19" s="7" customFormat="1" x14ac:dyDescent="0.2">
      <c r="A81" s="2" t="s">
        <v>111</v>
      </c>
      <c r="B81" s="18">
        <f>SUM(B71:B80)</f>
        <v>13500</v>
      </c>
      <c r="C81" s="19">
        <f>SUM(C71:C80)</f>
        <v>6388.94</v>
      </c>
      <c r="D81" s="25">
        <f t="shared" si="19"/>
        <v>-7111.06</v>
      </c>
      <c r="E81" s="18">
        <f>SUM(E71:E80)</f>
        <v>22600</v>
      </c>
      <c r="F81" s="19">
        <f>SUM(F71:F80)</f>
        <v>39514.199999999997</v>
      </c>
      <c r="G81" s="34">
        <f t="shared" si="20"/>
        <v>16914.199999999997</v>
      </c>
      <c r="H81" s="34">
        <f t="shared" si="21"/>
        <v>45903.14</v>
      </c>
      <c r="I81" s="32">
        <f t="shared" si="22"/>
        <v>9803.14</v>
      </c>
      <c r="J81" s="18">
        <f>SUM(J71:J80)</f>
        <v>0</v>
      </c>
      <c r="K81" s="18">
        <f>SUM(K71:K80)</f>
        <v>0</v>
      </c>
      <c r="L81" s="18">
        <f>SUM(L71:L80)</f>
        <v>36100</v>
      </c>
      <c r="N81" s="2"/>
      <c r="O81" s="8"/>
      <c r="P81" s="8"/>
      <c r="Q81" s="8"/>
      <c r="R81" s="8"/>
      <c r="S81" s="8"/>
    </row>
    <row r="82" spans="1:19" x14ac:dyDescent="0.2">
      <c r="A82" s="2"/>
      <c r="B82" s="20"/>
      <c r="C82" s="20"/>
      <c r="D82" s="25"/>
      <c r="E82" s="20"/>
      <c r="F82" s="20"/>
      <c r="G82" s="23"/>
      <c r="H82" s="23"/>
      <c r="I82" s="17"/>
      <c r="J82" s="20"/>
      <c r="K82" s="20"/>
      <c r="L82" s="20"/>
      <c r="N82" s="2"/>
      <c r="O82" s="8"/>
      <c r="P82" s="8"/>
      <c r="Q82" s="8"/>
      <c r="R82" s="8"/>
      <c r="S82" s="8"/>
    </row>
    <row r="83" spans="1:19" x14ac:dyDescent="0.2">
      <c r="A83" s="2" t="s">
        <v>32</v>
      </c>
      <c r="B83" s="17">
        <f>0</f>
        <v>0</v>
      </c>
      <c r="C83" s="17">
        <v>1233</v>
      </c>
      <c r="D83" s="24">
        <f>SUM(C83-B83)</f>
        <v>1233</v>
      </c>
      <c r="E83" s="17">
        <v>800</v>
      </c>
      <c r="F83" s="17">
        <v>362</v>
      </c>
      <c r="G83" s="23">
        <f t="shared" si="20"/>
        <v>-438</v>
      </c>
      <c r="H83" s="23">
        <f t="shared" si="21"/>
        <v>1595</v>
      </c>
      <c r="I83" s="17">
        <f t="shared" si="22"/>
        <v>795</v>
      </c>
      <c r="J83" s="17">
        <f>0</f>
        <v>0</v>
      </c>
      <c r="K83" s="17">
        <f>0</f>
        <v>0</v>
      </c>
      <c r="L83" s="17">
        <f t="shared" ref="L83:L120" si="23">(((B83)+(E83))+(J83))+(K83)</f>
        <v>800</v>
      </c>
    </row>
    <row r="84" spans="1:19" x14ac:dyDescent="0.2">
      <c r="A84" s="2" t="s">
        <v>33</v>
      </c>
      <c r="B84" s="17">
        <v>3750</v>
      </c>
      <c r="C84" s="17">
        <v>820</v>
      </c>
      <c r="D84" s="24">
        <f>SUM(C84-B84)</f>
        <v>-2930</v>
      </c>
      <c r="E84" s="36">
        <v>15000</v>
      </c>
      <c r="F84" s="17">
        <v>15740.6</v>
      </c>
      <c r="G84" s="23">
        <f t="shared" si="20"/>
        <v>740.60000000000036</v>
      </c>
      <c r="H84" s="23">
        <f t="shared" si="21"/>
        <v>16560.599999999999</v>
      </c>
      <c r="I84" s="17">
        <f t="shared" si="22"/>
        <v>-2189.4000000000015</v>
      </c>
      <c r="J84" s="36">
        <v>11250</v>
      </c>
      <c r="K84" s="36">
        <v>8750</v>
      </c>
      <c r="L84" s="36">
        <f t="shared" si="23"/>
        <v>38750</v>
      </c>
    </row>
    <row r="85" spans="1:19" x14ac:dyDescent="0.2">
      <c r="A85" s="2"/>
      <c r="B85" s="17"/>
      <c r="C85" s="17"/>
      <c r="D85" s="24"/>
      <c r="E85" s="17"/>
      <c r="F85" s="17"/>
      <c r="G85" s="23"/>
      <c r="H85" s="23"/>
      <c r="I85" s="17"/>
      <c r="J85" s="17"/>
      <c r="K85" s="17"/>
      <c r="L85" s="17"/>
    </row>
    <row r="86" spans="1:19" x14ac:dyDescent="0.2">
      <c r="A86" s="2" t="s">
        <v>34</v>
      </c>
      <c r="B86" s="17"/>
      <c r="C86" s="17"/>
      <c r="D86" s="24"/>
      <c r="E86" s="17"/>
      <c r="F86" s="17"/>
      <c r="G86" s="23"/>
      <c r="H86" s="23"/>
      <c r="I86" s="17"/>
      <c r="J86" s="17"/>
      <c r="K86" s="17"/>
      <c r="L86" s="17"/>
    </row>
    <row r="87" spans="1:19" x14ac:dyDescent="0.2">
      <c r="A87" s="10" t="s">
        <v>35</v>
      </c>
      <c r="B87" s="17">
        <v>200</v>
      </c>
      <c r="C87" s="17">
        <v>282.3</v>
      </c>
      <c r="D87" s="24">
        <f>SUM(C87-B87)</f>
        <v>82.300000000000011</v>
      </c>
      <c r="E87" s="17">
        <v>200</v>
      </c>
      <c r="F87" s="17">
        <v>420.64</v>
      </c>
      <c r="G87" s="23">
        <f t="shared" si="20"/>
        <v>220.64</v>
      </c>
      <c r="H87" s="23">
        <f t="shared" si="21"/>
        <v>702.94</v>
      </c>
      <c r="I87" s="17">
        <f t="shared" si="22"/>
        <v>302.94000000000005</v>
      </c>
      <c r="J87" s="17">
        <v>200</v>
      </c>
      <c r="K87" s="17">
        <v>200</v>
      </c>
      <c r="L87" s="17">
        <f t="shared" si="23"/>
        <v>800</v>
      </c>
    </row>
    <row r="88" spans="1:19" x14ac:dyDescent="0.2">
      <c r="A88" s="10" t="s">
        <v>36</v>
      </c>
      <c r="B88" s="17">
        <v>100</v>
      </c>
      <c r="C88" s="17">
        <v>34.5</v>
      </c>
      <c r="D88" s="24">
        <f t="shared" ref="D88:D90" si="24">SUM(C88-B88)</f>
        <v>-65.5</v>
      </c>
      <c r="E88" s="17">
        <v>100</v>
      </c>
      <c r="F88" s="17">
        <v>212</v>
      </c>
      <c r="G88" s="23">
        <f t="shared" si="20"/>
        <v>112</v>
      </c>
      <c r="H88" s="23">
        <f t="shared" si="21"/>
        <v>246.5</v>
      </c>
      <c r="I88" s="17">
        <f t="shared" si="22"/>
        <v>46.5</v>
      </c>
      <c r="J88" s="17">
        <v>100</v>
      </c>
      <c r="K88" s="17">
        <v>100</v>
      </c>
      <c r="L88" s="17">
        <f t="shared" si="23"/>
        <v>400</v>
      </c>
    </row>
    <row r="89" spans="1:19" x14ac:dyDescent="0.2">
      <c r="A89" s="10" t="s">
        <v>37</v>
      </c>
      <c r="B89" s="17">
        <v>250</v>
      </c>
      <c r="C89" s="17">
        <v>709.87</v>
      </c>
      <c r="D89" s="24">
        <f t="shared" si="24"/>
        <v>459.87</v>
      </c>
      <c r="E89" s="17">
        <v>250</v>
      </c>
      <c r="F89" s="17">
        <v>513.85</v>
      </c>
      <c r="G89" s="23">
        <f t="shared" si="20"/>
        <v>263.85000000000002</v>
      </c>
      <c r="H89" s="23">
        <f t="shared" si="21"/>
        <v>1223.72</v>
      </c>
      <c r="I89" s="17">
        <f t="shared" si="22"/>
        <v>723.72</v>
      </c>
      <c r="J89" s="17">
        <v>250</v>
      </c>
      <c r="K89" s="17">
        <v>250</v>
      </c>
      <c r="L89" s="17">
        <f t="shared" si="23"/>
        <v>1000</v>
      </c>
    </row>
    <row r="90" spans="1:19" s="7" customFormat="1" x14ac:dyDescent="0.2">
      <c r="A90" s="2" t="s">
        <v>38</v>
      </c>
      <c r="B90" s="18">
        <f>SUM(B87:B89)</f>
        <v>550</v>
      </c>
      <c r="C90" s="19">
        <f>SUM(C87:C89)</f>
        <v>1026.67</v>
      </c>
      <c r="D90" s="25">
        <f t="shared" si="24"/>
        <v>476.67000000000007</v>
      </c>
      <c r="E90" s="18">
        <f t="shared" ref="E90:L90" si="25">SUM(E87:E89)</f>
        <v>550</v>
      </c>
      <c r="F90" s="19">
        <f>SUM(F87:F89)</f>
        <v>1146.49</v>
      </c>
      <c r="G90" s="34">
        <f t="shared" si="20"/>
        <v>596.49</v>
      </c>
      <c r="H90" s="34">
        <f t="shared" si="21"/>
        <v>2173.16</v>
      </c>
      <c r="I90" s="32">
        <f t="shared" si="22"/>
        <v>1073.1599999999999</v>
      </c>
      <c r="J90" s="18">
        <f t="shared" si="25"/>
        <v>550</v>
      </c>
      <c r="K90" s="18">
        <f t="shared" si="25"/>
        <v>550</v>
      </c>
      <c r="L90" s="18">
        <f t="shared" si="25"/>
        <v>2200</v>
      </c>
    </row>
    <row r="91" spans="1:19" x14ac:dyDescent="0.2">
      <c r="A91" s="2"/>
      <c r="B91" s="20"/>
      <c r="C91" s="20"/>
      <c r="D91" s="25"/>
      <c r="E91" s="20"/>
      <c r="F91" s="20"/>
      <c r="G91" s="23"/>
      <c r="H91" s="23"/>
      <c r="I91" s="17"/>
      <c r="J91" s="20"/>
      <c r="K91" s="20"/>
      <c r="L91" s="20"/>
    </row>
    <row r="92" spans="1:19" x14ac:dyDescent="0.2">
      <c r="A92" s="2" t="s">
        <v>39</v>
      </c>
      <c r="B92" s="17"/>
      <c r="C92" s="17"/>
      <c r="D92" s="24"/>
      <c r="E92" s="17"/>
      <c r="F92" s="17"/>
      <c r="G92" s="23"/>
      <c r="H92" s="23"/>
      <c r="I92" s="17"/>
      <c r="J92" s="17"/>
      <c r="K92" s="17"/>
      <c r="L92" s="17"/>
    </row>
    <row r="93" spans="1:19" x14ac:dyDescent="0.2">
      <c r="A93" s="10" t="s">
        <v>40</v>
      </c>
      <c r="B93" s="17">
        <v>500</v>
      </c>
      <c r="C93" s="17">
        <v>319.05</v>
      </c>
      <c r="D93" s="24">
        <f>SUM(C93-B93)</f>
        <v>-180.95</v>
      </c>
      <c r="E93" s="17">
        <v>500</v>
      </c>
      <c r="F93" s="17">
        <v>380.15</v>
      </c>
      <c r="G93" s="23">
        <f t="shared" si="20"/>
        <v>-119.85000000000002</v>
      </c>
      <c r="H93" s="23">
        <f t="shared" si="21"/>
        <v>699.2</v>
      </c>
      <c r="I93" s="17">
        <f t="shared" si="22"/>
        <v>-300.79999999999995</v>
      </c>
      <c r="J93" s="17">
        <v>500</v>
      </c>
      <c r="K93" s="17">
        <v>500</v>
      </c>
      <c r="L93" s="17">
        <f t="shared" si="23"/>
        <v>2000</v>
      </c>
    </row>
    <row r="94" spans="1:19" x14ac:dyDescent="0.2">
      <c r="A94" s="10" t="s">
        <v>41</v>
      </c>
      <c r="B94" s="17">
        <v>175</v>
      </c>
      <c r="C94" s="17">
        <v>161.04</v>
      </c>
      <c r="D94" s="24">
        <f t="shared" ref="D94:D96" si="26">SUM(C94-B94)</f>
        <v>-13.960000000000008</v>
      </c>
      <c r="E94" s="17">
        <v>175</v>
      </c>
      <c r="F94" s="17">
        <v>51.68</v>
      </c>
      <c r="G94" s="23">
        <f t="shared" si="20"/>
        <v>-123.32</v>
      </c>
      <c r="H94" s="23">
        <f t="shared" si="21"/>
        <v>212.72</v>
      </c>
      <c r="I94" s="17">
        <f t="shared" si="22"/>
        <v>-137.28</v>
      </c>
      <c r="J94" s="17">
        <v>175</v>
      </c>
      <c r="K94" s="17">
        <v>175</v>
      </c>
      <c r="L94" s="17">
        <f t="shared" si="23"/>
        <v>700</v>
      </c>
    </row>
    <row r="95" spans="1:19" x14ac:dyDescent="0.2">
      <c r="A95" s="10" t="s">
        <v>42</v>
      </c>
      <c r="B95" s="17">
        <v>187.5</v>
      </c>
      <c r="C95" s="17">
        <v>189.96</v>
      </c>
      <c r="D95" s="24">
        <f t="shared" si="26"/>
        <v>2.460000000000008</v>
      </c>
      <c r="E95" s="17">
        <v>187.5</v>
      </c>
      <c r="F95" s="17">
        <v>509.97</v>
      </c>
      <c r="G95" s="23">
        <f t="shared" si="20"/>
        <v>322.47000000000003</v>
      </c>
      <c r="H95" s="23">
        <f t="shared" si="21"/>
        <v>699.93000000000006</v>
      </c>
      <c r="I95" s="17">
        <f t="shared" si="22"/>
        <v>324.93000000000006</v>
      </c>
      <c r="J95" s="17">
        <v>187.5</v>
      </c>
      <c r="K95" s="17">
        <v>187.5</v>
      </c>
      <c r="L95" s="17">
        <f t="shared" si="23"/>
        <v>750</v>
      </c>
    </row>
    <row r="96" spans="1:19" s="7" customFormat="1" x14ac:dyDescent="0.2">
      <c r="A96" s="2" t="s">
        <v>43</v>
      </c>
      <c r="B96" s="18">
        <f>SUM(B93:B95)</f>
        <v>862.5</v>
      </c>
      <c r="C96" s="19">
        <f>SUM(C93:C95)</f>
        <v>670.05000000000007</v>
      </c>
      <c r="D96" s="25">
        <f t="shared" si="26"/>
        <v>-192.44999999999993</v>
      </c>
      <c r="E96" s="18">
        <f t="shared" ref="E96:L96" si="27">SUM(E93:E95)</f>
        <v>862.5</v>
      </c>
      <c r="F96" s="19">
        <f>SUM(F93:F95)</f>
        <v>941.8</v>
      </c>
      <c r="G96" s="34">
        <f t="shared" si="20"/>
        <v>79.299999999999955</v>
      </c>
      <c r="H96" s="34">
        <f t="shared" si="21"/>
        <v>1611.85</v>
      </c>
      <c r="I96" s="32">
        <f t="shared" si="22"/>
        <v>-113.15000000000009</v>
      </c>
      <c r="J96" s="18">
        <f t="shared" si="27"/>
        <v>862.5</v>
      </c>
      <c r="K96" s="18">
        <f t="shared" si="27"/>
        <v>862.5</v>
      </c>
      <c r="L96" s="18">
        <f t="shared" si="27"/>
        <v>3450</v>
      </c>
    </row>
    <row r="97" spans="1:12" x14ac:dyDescent="0.2">
      <c r="A97" s="2"/>
      <c r="B97" s="20"/>
      <c r="C97" s="20"/>
      <c r="D97" s="25"/>
      <c r="E97" s="20"/>
      <c r="F97" s="20"/>
      <c r="G97" s="23"/>
      <c r="H97" s="23"/>
      <c r="I97" s="17"/>
      <c r="J97" s="20"/>
      <c r="K97" s="20"/>
      <c r="L97" s="20"/>
    </row>
    <row r="98" spans="1:12" x14ac:dyDescent="0.2">
      <c r="A98" s="2" t="s">
        <v>44</v>
      </c>
      <c r="B98" s="17"/>
      <c r="C98" s="17"/>
      <c r="D98" s="24"/>
      <c r="E98" s="17"/>
      <c r="F98" s="17"/>
      <c r="G98" s="23"/>
      <c r="H98" s="23"/>
      <c r="I98" s="17"/>
      <c r="J98" s="17"/>
      <c r="K98" s="17"/>
      <c r="L98" s="17"/>
    </row>
    <row r="99" spans="1:12" s="13" customFormat="1" x14ac:dyDescent="0.2">
      <c r="A99" s="10" t="s">
        <v>128</v>
      </c>
      <c r="B99" s="17">
        <v>0</v>
      </c>
      <c r="C99" s="17">
        <v>3461.24</v>
      </c>
      <c r="D99" s="24">
        <f>SUM(C99-B99)</f>
        <v>3461.24</v>
      </c>
      <c r="E99" s="17">
        <v>0</v>
      </c>
      <c r="F99" s="17">
        <v>0</v>
      </c>
      <c r="G99" s="23">
        <f t="shared" si="20"/>
        <v>0</v>
      </c>
      <c r="H99" s="23">
        <f t="shared" si="21"/>
        <v>3461.24</v>
      </c>
      <c r="I99" s="17">
        <f t="shared" si="22"/>
        <v>3461.24</v>
      </c>
      <c r="J99" s="17">
        <v>0</v>
      </c>
      <c r="K99" s="17">
        <v>0</v>
      </c>
      <c r="L99" s="17">
        <f>SUM(K99,J99,H99,E99,C99)</f>
        <v>6922.48</v>
      </c>
    </row>
    <row r="100" spans="1:12" x14ac:dyDescent="0.2">
      <c r="A100" s="10" t="s">
        <v>142</v>
      </c>
      <c r="B100" s="17">
        <f>0</f>
        <v>0</v>
      </c>
      <c r="C100" s="17">
        <v>0</v>
      </c>
      <c r="D100" s="24">
        <f t="shared" ref="D100:D115" si="28">SUM(C100-B100)</f>
        <v>0</v>
      </c>
      <c r="E100" s="17">
        <f>0</f>
        <v>0</v>
      </c>
      <c r="F100" s="17">
        <v>0</v>
      </c>
      <c r="G100" s="23">
        <f t="shared" si="20"/>
        <v>0</v>
      </c>
      <c r="H100" s="23">
        <f t="shared" si="21"/>
        <v>0</v>
      </c>
      <c r="I100" s="17">
        <f t="shared" si="22"/>
        <v>0</v>
      </c>
      <c r="J100" s="17">
        <v>1500</v>
      </c>
      <c r="K100" s="17">
        <v>4500</v>
      </c>
      <c r="L100" s="17">
        <f t="shared" si="23"/>
        <v>6000</v>
      </c>
    </row>
    <row r="101" spans="1:12" x14ac:dyDescent="0.2">
      <c r="A101" s="10" t="s">
        <v>45</v>
      </c>
      <c r="B101" s="17">
        <f>0</f>
        <v>0</v>
      </c>
      <c r="C101" s="17">
        <v>0</v>
      </c>
      <c r="D101" s="24">
        <f t="shared" si="28"/>
        <v>0</v>
      </c>
      <c r="E101" s="17">
        <v>200</v>
      </c>
      <c r="F101" s="17">
        <v>0</v>
      </c>
      <c r="G101" s="23">
        <f t="shared" si="20"/>
        <v>-200</v>
      </c>
      <c r="H101" s="23">
        <f t="shared" si="21"/>
        <v>0</v>
      </c>
      <c r="I101" s="17">
        <f t="shared" si="22"/>
        <v>-200</v>
      </c>
      <c r="J101" s="17">
        <f>0</f>
        <v>0</v>
      </c>
      <c r="K101" s="17">
        <v>200</v>
      </c>
      <c r="L101" s="17">
        <f t="shared" si="23"/>
        <v>400</v>
      </c>
    </row>
    <row r="102" spans="1:12" x14ac:dyDescent="0.2">
      <c r="A102" s="10" t="s">
        <v>46</v>
      </c>
      <c r="B102" s="17">
        <v>500</v>
      </c>
      <c r="C102" s="17">
        <v>665.67</v>
      </c>
      <c r="D102" s="24">
        <f t="shared" si="28"/>
        <v>165.66999999999996</v>
      </c>
      <c r="E102" s="17">
        <v>500</v>
      </c>
      <c r="F102" s="17">
        <v>322</v>
      </c>
      <c r="G102" s="23">
        <f t="shared" si="20"/>
        <v>-178</v>
      </c>
      <c r="H102" s="23">
        <f t="shared" si="21"/>
        <v>987.67</v>
      </c>
      <c r="I102" s="17">
        <f t="shared" si="22"/>
        <v>-12.330000000000041</v>
      </c>
      <c r="J102" s="17">
        <v>500</v>
      </c>
      <c r="K102" s="17">
        <v>500</v>
      </c>
      <c r="L102" s="17">
        <f t="shared" si="23"/>
        <v>2000</v>
      </c>
    </row>
    <row r="103" spans="1:12" x14ac:dyDescent="0.2">
      <c r="A103" s="10" t="s">
        <v>47</v>
      </c>
      <c r="B103" s="17">
        <v>200</v>
      </c>
      <c r="C103" s="17">
        <v>115.53</v>
      </c>
      <c r="D103" s="24">
        <f t="shared" si="28"/>
        <v>-84.47</v>
      </c>
      <c r="E103" s="17">
        <v>200</v>
      </c>
      <c r="F103" s="17">
        <v>157.47</v>
      </c>
      <c r="G103" s="23">
        <f t="shared" si="20"/>
        <v>-42.53</v>
      </c>
      <c r="H103" s="23">
        <f t="shared" si="21"/>
        <v>273</v>
      </c>
      <c r="I103" s="17">
        <f t="shared" si="22"/>
        <v>-127</v>
      </c>
      <c r="J103" s="17">
        <v>2500</v>
      </c>
      <c r="K103" s="17">
        <v>600</v>
      </c>
      <c r="L103" s="17">
        <f t="shared" si="23"/>
        <v>3500</v>
      </c>
    </row>
    <row r="104" spans="1:12" x14ac:dyDescent="0.2">
      <c r="A104" s="10" t="s">
        <v>48</v>
      </c>
      <c r="B104" s="17">
        <v>8000</v>
      </c>
      <c r="C104" s="17">
        <v>0</v>
      </c>
      <c r="D104" s="24">
        <f t="shared" si="28"/>
        <v>-8000</v>
      </c>
      <c r="E104" s="17">
        <f>0</f>
        <v>0</v>
      </c>
      <c r="F104" s="17">
        <v>7000</v>
      </c>
      <c r="G104" s="23">
        <f t="shared" si="20"/>
        <v>7000</v>
      </c>
      <c r="H104" s="23">
        <f t="shared" si="21"/>
        <v>7000</v>
      </c>
      <c r="I104" s="17">
        <f t="shared" si="22"/>
        <v>-1000</v>
      </c>
      <c r="J104" s="17">
        <f>0</f>
        <v>0</v>
      </c>
      <c r="K104" s="17">
        <f>7000</f>
        <v>7000</v>
      </c>
      <c r="L104" s="17">
        <f t="shared" si="23"/>
        <v>15000</v>
      </c>
    </row>
    <row r="105" spans="1:12" s="39" customFormat="1" x14ac:dyDescent="0.2">
      <c r="A105" s="38" t="s">
        <v>49</v>
      </c>
      <c r="B105" s="36">
        <f>0</f>
        <v>0</v>
      </c>
      <c r="C105" s="36">
        <v>0</v>
      </c>
      <c r="D105" s="37">
        <f t="shared" si="28"/>
        <v>0</v>
      </c>
      <c r="E105" s="36">
        <v>0</v>
      </c>
      <c r="F105" s="36">
        <v>0</v>
      </c>
      <c r="G105" s="36">
        <f t="shared" si="20"/>
        <v>0</v>
      </c>
      <c r="H105" s="36">
        <f t="shared" si="21"/>
        <v>0</v>
      </c>
      <c r="I105" s="36">
        <f t="shared" si="22"/>
        <v>0</v>
      </c>
      <c r="J105" s="36">
        <v>0</v>
      </c>
      <c r="K105" s="36">
        <v>0</v>
      </c>
      <c r="L105" s="36">
        <f t="shared" si="23"/>
        <v>0</v>
      </c>
    </row>
    <row r="106" spans="1:12" s="5" customFormat="1" x14ac:dyDescent="0.2">
      <c r="A106" s="10" t="s">
        <v>143</v>
      </c>
      <c r="B106" s="17">
        <v>10000</v>
      </c>
      <c r="C106" s="17">
        <v>0</v>
      </c>
      <c r="D106" s="24">
        <f t="shared" si="28"/>
        <v>-10000</v>
      </c>
      <c r="E106" s="17">
        <v>0</v>
      </c>
      <c r="F106" s="17">
        <v>10000</v>
      </c>
      <c r="G106" s="23">
        <f t="shared" si="20"/>
        <v>10000</v>
      </c>
      <c r="H106" s="23">
        <f t="shared" si="21"/>
        <v>10000</v>
      </c>
      <c r="I106" s="17">
        <f t="shared" si="22"/>
        <v>0</v>
      </c>
      <c r="J106" s="17">
        <v>0</v>
      </c>
      <c r="K106" s="36">
        <v>10000</v>
      </c>
      <c r="L106" s="36">
        <f>SUM(K106,J106,E106,B106)</f>
        <v>20000</v>
      </c>
    </row>
    <row r="107" spans="1:12" x14ac:dyDescent="0.2">
      <c r="A107" s="10" t="s">
        <v>50</v>
      </c>
      <c r="B107" s="17">
        <v>16500</v>
      </c>
      <c r="C107" s="17">
        <v>16300</v>
      </c>
      <c r="D107" s="24">
        <f t="shared" si="28"/>
        <v>-200</v>
      </c>
      <c r="E107" s="17">
        <v>16500</v>
      </c>
      <c r="F107" s="17">
        <v>24988.66</v>
      </c>
      <c r="G107" s="23">
        <f t="shared" si="20"/>
        <v>8488.66</v>
      </c>
      <c r="H107" s="23">
        <f t="shared" si="21"/>
        <v>41288.660000000003</v>
      </c>
      <c r="I107" s="17">
        <f t="shared" si="22"/>
        <v>8288.6600000000035</v>
      </c>
      <c r="J107" s="36">
        <v>19000</v>
      </c>
      <c r="K107" s="36">
        <v>19000</v>
      </c>
      <c r="L107" s="36">
        <f t="shared" si="23"/>
        <v>71000</v>
      </c>
    </row>
    <row r="108" spans="1:12" s="30" customFormat="1" x14ac:dyDescent="0.2">
      <c r="A108" s="10" t="s">
        <v>136</v>
      </c>
      <c r="B108" s="17">
        <v>0</v>
      </c>
      <c r="C108" s="17">
        <v>0</v>
      </c>
      <c r="D108" s="24">
        <v>0</v>
      </c>
      <c r="E108" s="17">
        <v>0</v>
      </c>
      <c r="F108" s="17">
        <v>184.17</v>
      </c>
      <c r="G108" s="23">
        <f t="shared" si="20"/>
        <v>184.17</v>
      </c>
      <c r="H108" s="23">
        <f t="shared" si="21"/>
        <v>184.17</v>
      </c>
      <c r="I108" s="17">
        <f t="shared" si="22"/>
        <v>184.17</v>
      </c>
      <c r="J108" s="17">
        <v>0</v>
      </c>
      <c r="K108" s="17">
        <v>0</v>
      </c>
      <c r="L108" s="17">
        <f t="shared" si="23"/>
        <v>0</v>
      </c>
    </row>
    <row r="109" spans="1:12" s="30" customFormat="1" x14ac:dyDescent="0.2">
      <c r="A109" s="10" t="s">
        <v>137</v>
      </c>
      <c r="B109" s="17">
        <v>0</v>
      </c>
      <c r="C109" s="17">
        <v>0</v>
      </c>
      <c r="D109" s="24">
        <v>0</v>
      </c>
      <c r="E109" s="17">
        <v>0</v>
      </c>
      <c r="F109" s="17">
        <v>780.85</v>
      </c>
      <c r="G109" s="23">
        <f t="shared" si="20"/>
        <v>780.85</v>
      </c>
      <c r="H109" s="23">
        <f t="shared" si="21"/>
        <v>780.85</v>
      </c>
      <c r="I109" s="17">
        <f t="shared" si="22"/>
        <v>780.85</v>
      </c>
      <c r="J109" s="17">
        <v>0</v>
      </c>
      <c r="K109" s="17">
        <v>0</v>
      </c>
      <c r="L109" s="17">
        <f t="shared" si="23"/>
        <v>0</v>
      </c>
    </row>
    <row r="110" spans="1:12" x14ac:dyDescent="0.2">
      <c r="A110" s="10" t="s">
        <v>51</v>
      </c>
      <c r="B110" s="17">
        <f>7683.33</f>
        <v>7683.33</v>
      </c>
      <c r="C110" s="17">
        <v>8388.7900000000009</v>
      </c>
      <c r="D110" s="24">
        <f t="shared" si="28"/>
        <v>705.46000000000095</v>
      </c>
      <c r="E110" s="36">
        <v>25000</v>
      </c>
      <c r="F110" s="17">
        <v>26695.02</v>
      </c>
      <c r="G110" s="23">
        <f t="shared" si="20"/>
        <v>1695.0200000000004</v>
      </c>
      <c r="H110" s="23">
        <f t="shared" si="21"/>
        <v>35083.81</v>
      </c>
      <c r="I110" s="17">
        <f t="shared" si="22"/>
        <v>2400.4799999999959</v>
      </c>
      <c r="J110" s="17">
        <f>7683.33</f>
        <v>7683.33</v>
      </c>
      <c r="K110" s="17">
        <f>7683.33</f>
        <v>7683.33</v>
      </c>
      <c r="L110" s="36">
        <f t="shared" si="23"/>
        <v>48049.990000000005</v>
      </c>
    </row>
    <row r="111" spans="1:12" s="30" customFormat="1" ht="23" x14ac:dyDescent="0.2">
      <c r="A111" s="10" t="s">
        <v>135</v>
      </c>
      <c r="B111" s="17">
        <v>0</v>
      </c>
      <c r="C111" s="17">
        <v>0</v>
      </c>
      <c r="D111" s="24">
        <v>0</v>
      </c>
      <c r="E111" s="36">
        <v>3000</v>
      </c>
      <c r="F111" s="17">
        <v>3000</v>
      </c>
      <c r="G111" s="23">
        <f t="shared" si="20"/>
        <v>0</v>
      </c>
      <c r="H111" s="23">
        <f t="shared" si="21"/>
        <v>3000</v>
      </c>
      <c r="I111" s="17">
        <f t="shared" si="22"/>
        <v>0</v>
      </c>
      <c r="J111" s="17">
        <v>0</v>
      </c>
      <c r="K111" s="17">
        <v>0</v>
      </c>
      <c r="L111" s="17">
        <f>SUM(K111,J111,E111,B111)</f>
        <v>3000</v>
      </c>
    </row>
    <row r="112" spans="1:12" x14ac:dyDescent="0.2">
      <c r="A112" s="10" t="s">
        <v>52</v>
      </c>
      <c r="B112" s="17">
        <v>150</v>
      </c>
      <c r="C112" s="17">
        <v>630</v>
      </c>
      <c r="D112" s="24">
        <f t="shared" si="28"/>
        <v>480</v>
      </c>
      <c r="E112" s="17">
        <v>150</v>
      </c>
      <c r="F112" s="17">
        <v>1532</v>
      </c>
      <c r="G112" s="23">
        <f t="shared" si="20"/>
        <v>1382</v>
      </c>
      <c r="H112" s="23">
        <f t="shared" si="21"/>
        <v>2162</v>
      </c>
      <c r="I112" s="17">
        <f t="shared" si="22"/>
        <v>1862</v>
      </c>
      <c r="J112" s="17">
        <v>150</v>
      </c>
      <c r="K112" s="17">
        <v>150</v>
      </c>
      <c r="L112" s="17">
        <f t="shared" si="23"/>
        <v>600</v>
      </c>
    </row>
    <row r="113" spans="1:12" ht="23" x14ac:dyDescent="0.2">
      <c r="A113" s="10" t="s">
        <v>138</v>
      </c>
      <c r="B113" s="17">
        <v>6000</v>
      </c>
      <c r="C113" s="17">
        <v>7119.67</v>
      </c>
      <c r="D113" s="24">
        <f t="shared" si="28"/>
        <v>1119.67</v>
      </c>
      <c r="E113" s="17">
        <f>0</f>
        <v>0</v>
      </c>
      <c r="F113" s="17">
        <v>2806.29</v>
      </c>
      <c r="G113" s="23">
        <f t="shared" si="20"/>
        <v>2806.29</v>
      </c>
      <c r="H113" s="23">
        <f t="shared" si="21"/>
        <v>9925.9599999999991</v>
      </c>
      <c r="I113" s="17">
        <f t="shared" si="22"/>
        <v>3925.9599999999991</v>
      </c>
      <c r="J113" s="17">
        <v>0</v>
      </c>
      <c r="K113" s="17">
        <f>0</f>
        <v>0</v>
      </c>
      <c r="L113" s="17">
        <f t="shared" si="23"/>
        <v>6000</v>
      </c>
    </row>
    <row r="114" spans="1:12" s="11" customFormat="1" ht="23" x14ac:dyDescent="0.2">
      <c r="A114" s="10" t="s">
        <v>120</v>
      </c>
      <c r="B114" s="36">
        <v>0</v>
      </c>
      <c r="C114" s="36">
        <v>0</v>
      </c>
      <c r="D114" s="37">
        <f t="shared" si="28"/>
        <v>0</v>
      </c>
      <c r="E114" s="36">
        <v>0</v>
      </c>
      <c r="F114" s="36">
        <v>0</v>
      </c>
      <c r="G114" s="36">
        <f t="shared" si="20"/>
        <v>0</v>
      </c>
      <c r="H114" s="36">
        <f t="shared" si="21"/>
        <v>0</v>
      </c>
      <c r="I114" s="36">
        <f t="shared" si="22"/>
        <v>0</v>
      </c>
      <c r="J114" s="23">
        <v>75000</v>
      </c>
      <c r="K114" s="23">
        <v>75000</v>
      </c>
      <c r="L114" s="36">
        <f t="shared" si="23"/>
        <v>150000</v>
      </c>
    </row>
    <row r="115" spans="1:12" s="7" customFormat="1" x14ac:dyDescent="0.2">
      <c r="A115" s="2" t="s">
        <v>53</v>
      </c>
      <c r="B115" s="18">
        <f>SUM(B100:B114)</f>
        <v>49033.33</v>
      </c>
      <c r="C115" s="19">
        <f>SUM(C99:C114)</f>
        <v>36680.9</v>
      </c>
      <c r="D115" s="25">
        <f t="shared" si="28"/>
        <v>-12352.43</v>
      </c>
      <c r="E115" s="18">
        <f>SUM(E100:E114)</f>
        <v>45550</v>
      </c>
      <c r="F115" s="19">
        <f>SUM(F99:F114)</f>
        <v>77466.459999999992</v>
      </c>
      <c r="G115" s="34">
        <f t="shared" si="20"/>
        <v>31916.459999999992</v>
      </c>
      <c r="H115" s="34">
        <f t="shared" si="21"/>
        <v>114147.35999999999</v>
      </c>
      <c r="I115" s="32">
        <f t="shared" si="22"/>
        <v>19564.029999999984</v>
      </c>
      <c r="J115" s="18">
        <f>SUM(J100:J114)</f>
        <v>106333.33</v>
      </c>
      <c r="K115" s="18">
        <f>SUM(K100:K114)</f>
        <v>124633.33</v>
      </c>
      <c r="L115" s="18">
        <f>SUM(L100:L114)</f>
        <v>325549.99</v>
      </c>
    </row>
    <row r="116" spans="1:12" x14ac:dyDescent="0.2">
      <c r="A116" s="2"/>
      <c r="B116" s="20"/>
      <c r="C116" s="20"/>
      <c r="D116" s="25"/>
      <c r="E116" s="20"/>
      <c r="F116" s="20"/>
      <c r="G116" s="23"/>
      <c r="H116" s="23"/>
      <c r="I116" s="17"/>
      <c r="J116" s="20"/>
      <c r="K116" s="20"/>
      <c r="L116" s="20"/>
    </row>
    <row r="117" spans="1:12" x14ac:dyDescent="0.2">
      <c r="A117" s="2" t="s">
        <v>54</v>
      </c>
      <c r="B117" s="17"/>
      <c r="C117" s="17"/>
      <c r="D117" s="24"/>
      <c r="E117" s="17"/>
      <c r="F117" s="17"/>
      <c r="G117" s="23"/>
      <c r="H117" s="23"/>
      <c r="I117" s="17"/>
      <c r="J117" s="17"/>
      <c r="K117" s="17"/>
      <c r="L117" s="17"/>
    </row>
    <row r="118" spans="1:12" x14ac:dyDescent="0.2">
      <c r="A118" s="10" t="s">
        <v>55</v>
      </c>
      <c r="B118" s="17">
        <v>5000</v>
      </c>
      <c r="C118" s="17">
        <v>1350</v>
      </c>
      <c r="D118" s="24">
        <f>SUM(C118-B118)</f>
        <v>-3650</v>
      </c>
      <c r="E118" s="36">
        <v>0</v>
      </c>
      <c r="F118" s="17">
        <v>0</v>
      </c>
      <c r="G118" s="23">
        <f t="shared" si="20"/>
        <v>0</v>
      </c>
      <c r="H118" s="23">
        <f t="shared" si="21"/>
        <v>1350</v>
      </c>
      <c r="I118" s="17">
        <f t="shared" si="22"/>
        <v>-3650</v>
      </c>
      <c r="J118" s="36">
        <v>20000</v>
      </c>
      <c r="K118" s="17">
        <v>5000</v>
      </c>
      <c r="L118" s="36">
        <f t="shared" si="23"/>
        <v>30000</v>
      </c>
    </row>
    <row r="119" spans="1:12" x14ac:dyDescent="0.2">
      <c r="A119" s="10" t="s">
        <v>56</v>
      </c>
      <c r="B119" s="17">
        <v>500</v>
      </c>
      <c r="C119" s="17">
        <v>0</v>
      </c>
      <c r="D119" s="24">
        <f t="shared" ref="D119:D120" si="29">SUM(C119-B119)</f>
        <v>-500</v>
      </c>
      <c r="E119" s="17">
        <f>0</f>
        <v>0</v>
      </c>
      <c r="F119" s="17">
        <v>0</v>
      </c>
      <c r="G119" s="23">
        <f t="shared" si="20"/>
        <v>0</v>
      </c>
      <c r="H119" s="23">
        <f t="shared" si="21"/>
        <v>0</v>
      </c>
      <c r="I119" s="17">
        <f t="shared" si="22"/>
        <v>-500</v>
      </c>
      <c r="J119" s="17">
        <v>1000</v>
      </c>
      <c r="K119" s="17">
        <v>500</v>
      </c>
      <c r="L119" s="17">
        <f t="shared" si="23"/>
        <v>2000</v>
      </c>
    </row>
    <row r="120" spans="1:12" s="7" customFormat="1" x14ac:dyDescent="0.2">
      <c r="A120" s="2" t="s">
        <v>57</v>
      </c>
      <c r="B120" s="18">
        <f>((B117)+(B118))+(B119)</f>
        <v>5500</v>
      </c>
      <c r="C120" s="19">
        <f>SUM(C118:C119)</f>
        <v>1350</v>
      </c>
      <c r="D120" s="25">
        <f t="shared" si="29"/>
        <v>-4150</v>
      </c>
      <c r="E120" s="18">
        <f>((E117)+(E118))+(E119)</f>
        <v>0</v>
      </c>
      <c r="F120" s="19">
        <v>0</v>
      </c>
      <c r="G120" s="34">
        <f t="shared" si="20"/>
        <v>0</v>
      </c>
      <c r="H120" s="34">
        <f t="shared" si="21"/>
        <v>1350</v>
      </c>
      <c r="I120" s="32">
        <f t="shared" si="22"/>
        <v>-4150</v>
      </c>
      <c r="J120" s="18">
        <f>((J117)+(J118))+(J119)</f>
        <v>21000</v>
      </c>
      <c r="K120" s="18">
        <f>((K117)+(K118))+(K119)</f>
        <v>5500</v>
      </c>
      <c r="L120" s="18">
        <f t="shared" si="23"/>
        <v>32000</v>
      </c>
    </row>
    <row r="121" spans="1:12" x14ac:dyDescent="0.2">
      <c r="A121" s="2"/>
      <c r="B121" s="20"/>
      <c r="C121" s="20"/>
      <c r="D121" s="25"/>
      <c r="E121" s="20"/>
      <c r="F121" s="20"/>
      <c r="G121" s="23"/>
      <c r="H121" s="23"/>
      <c r="I121" s="17"/>
      <c r="J121" s="20"/>
      <c r="K121" s="20"/>
      <c r="L121" s="20"/>
    </row>
    <row r="122" spans="1:12" x14ac:dyDescent="0.2">
      <c r="A122" s="2" t="s">
        <v>58</v>
      </c>
      <c r="B122" s="17"/>
      <c r="C122" s="17"/>
      <c r="D122" s="24"/>
      <c r="E122" s="17"/>
      <c r="F122" s="17"/>
      <c r="G122" s="23"/>
      <c r="H122" s="23"/>
      <c r="I122" s="17"/>
      <c r="J122" s="17"/>
      <c r="K122" s="17"/>
      <c r="L122" s="17"/>
    </row>
    <row r="123" spans="1:12" x14ac:dyDescent="0.2">
      <c r="A123" s="10" t="s">
        <v>59</v>
      </c>
      <c r="B123" s="17">
        <f>0</f>
        <v>0</v>
      </c>
      <c r="C123" s="17">
        <v>0</v>
      </c>
      <c r="D123" s="24">
        <f>SUM(C123-B123)</f>
        <v>0</v>
      </c>
      <c r="E123" s="17">
        <v>650</v>
      </c>
      <c r="F123" s="17">
        <v>0</v>
      </c>
      <c r="G123" s="23">
        <f t="shared" si="20"/>
        <v>-650</v>
      </c>
      <c r="H123" s="23">
        <f t="shared" si="21"/>
        <v>0</v>
      </c>
      <c r="I123" s="17">
        <f t="shared" si="22"/>
        <v>-650</v>
      </c>
      <c r="J123" s="17">
        <f>0</f>
        <v>0</v>
      </c>
      <c r="K123" s="17">
        <f>0</f>
        <v>0</v>
      </c>
      <c r="L123" s="17">
        <f t="shared" ref="L123:L159" si="30">(((B123)+(E123))+(J123))+(K123)</f>
        <v>650</v>
      </c>
    </row>
    <row r="124" spans="1:12" x14ac:dyDescent="0.2">
      <c r="A124" s="10" t="s">
        <v>60</v>
      </c>
      <c r="B124" s="17">
        <f>0</f>
        <v>0</v>
      </c>
      <c r="C124" s="17">
        <v>789.58</v>
      </c>
      <c r="D124" s="24">
        <f t="shared" ref="D124:D126" si="31">SUM(C124-B124)</f>
        <v>789.58</v>
      </c>
      <c r="E124" s="17">
        <f>0</f>
        <v>0</v>
      </c>
      <c r="F124" s="17">
        <v>0</v>
      </c>
      <c r="G124" s="23">
        <f t="shared" si="20"/>
        <v>0</v>
      </c>
      <c r="H124" s="23">
        <f t="shared" si="21"/>
        <v>789.58</v>
      </c>
      <c r="I124" s="17">
        <f t="shared" si="22"/>
        <v>789.58</v>
      </c>
      <c r="J124" s="17">
        <f>0</f>
        <v>0</v>
      </c>
      <c r="K124" s="17">
        <v>13000</v>
      </c>
      <c r="L124" s="17">
        <f t="shared" si="30"/>
        <v>13000</v>
      </c>
    </row>
    <row r="125" spans="1:12" x14ac:dyDescent="0.2">
      <c r="A125" s="10" t="s">
        <v>61</v>
      </c>
      <c r="B125" s="17">
        <f>0</f>
        <v>0</v>
      </c>
      <c r="C125" s="17">
        <v>0</v>
      </c>
      <c r="D125" s="24">
        <f t="shared" si="31"/>
        <v>0</v>
      </c>
      <c r="E125" s="17">
        <f>0</f>
        <v>0</v>
      </c>
      <c r="F125" s="17">
        <v>0</v>
      </c>
      <c r="G125" s="23">
        <f t="shared" si="20"/>
        <v>0</v>
      </c>
      <c r="H125" s="23">
        <f t="shared" si="21"/>
        <v>0</v>
      </c>
      <c r="I125" s="17">
        <f t="shared" si="22"/>
        <v>0</v>
      </c>
      <c r="J125" s="17">
        <f>0</f>
        <v>0</v>
      </c>
      <c r="K125" s="17">
        <f>515</f>
        <v>515</v>
      </c>
      <c r="L125" s="17">
        <f t="shared" si="30"/>
        <v>515</v>
      </c>
    </row>
    <row r="126" spans="1:12" s="7" customFormat="1" x14ac:dyDescent="0.2">
      <c r="A126" s="2" t="s">
        <v>62</v>
      </c>
      <c r="B126" s="18">
        <f>SUM(B123:B125)</f>
        <v>0</v>
      </c>
      <c r="C126" s="19">
        <f>SUM(C123:C125)</f>
        <v>789.58</v>
      </c>
      <c r="D126" s="25">
        <f t="shared" si="31"/>
        <v>789.58</v>
      </c>
      <c r="E126" s="18">
        <f t="shared" ref="E126:L126" si="32">SUM(E123:E125)</f>
        <v>650</v>
      </c>
      <c r="F126" s="19">
        <v>0</v>
      </c>
      <c r="G126" s="34">
        <f t="shared" si="20"/>
        <v>-650</v>
      </c>
      <c r="H126" s="34">
        <f t="shared" si="21"/>
        <v>789.58</v>
      </c>
      <c r="I126" s="32">
        <f t="shared" si="22"/>
        <v>139.58000000000004</v>
      </c>
      <c r="J126" s="18">
        <f t="shared" si="32"/>
        <v>0</v>
      </c>
      <c r="K126" s="18">
        <f t="shared" si="32"/>
        <v>13515</v>
      </c>
      <c r="L126" s="18">
        <f t="shared" si="32"/>
        <v>14165</v>
      </c>
    </row>
    <row r="127" spans="1:12" x14ac:dyDescent="0.2">
      <c r="A127" s="2"/>
      <c r="B127" s="20"/>
      <c r="C127" s="20"/>
      <c r="D127" s="25"/>
      <c r="E127" s="20"/>
      <c r="F127" s="20"/>
      <c r="G127" s="23"/>
      <c r="H127" s="23"/>
      <c r="I127" s="17"/>
      <c r="J127" s="20"/>
      <c r="K127" s="20"/>
      <c r="L127" s="20"/>
    </row>
    <row r="128" spans="1:12" x14ac:dyDescent="0.2">
      <c r="A128" s="2" t="s">
        <v>63</v>
      </c>
      <c r="B128" s="17"/>
      <c r="C128" s="17"/>
      <c r="D128" s="24"/>
      <c r="E128" s="17"/>
      <c r="F128" s="17"/>
      <c r="G128" s="23"/>
      <c r="H128" s="23"/>
      <c r="I128" s="17"/>
      <c r="J128" s="17"/>
      <c r="K128" s="17"/>
      <c r="L128" s="17"/>
    </row>
    <row r="129" spans="1:12" x14ac:dyDescent="0.2">
      <c r="A129" s="10" t="s">
        <v>65</v>
      </c>
      <c r="B129" s="17">
        <v>77750</v>
      </c>
      <c r="C129" s="17">
        <v>93459.08</v>
      </c>
      <c r="D129" s="24">
        <f>SUM(C129-B129)</f>
        <v>15709.080000000002</v>
      </c>
      <c r="E129" s="17">
        <v>77750</v>
      </c>
      <c r="F129" s="17">
        <v>78919.16</v>
      </c>
      <c r="G129" s="23">
        <f t="shared" si="20"/>
        <v>1169.1600000000035</v>
      </c>
      <c r="H129" s="23">
        <f t="shared" si="21"/>
        <v>172378.23999999999</v>
      </c>
      <c r="I129" s="17">
        <f t="shared" si="22"/>
        <v>16878.239999999991</v>
      </c>
      <c r="J129" s="36">
        <v>93916</v>
      </c>
      <c r="K129" s="36">
        <v>106250</v>
      </c>
      <c r="L129" s="36">
        <f t="shared" si="30"/>
        <v>355666</v>
      </c>
    </row>
    <row r="130" spans="1:12" x14ac:dyDescent="0.2">
      <c r="A130" s="10" t="s">
        <v>115</v>
      </c>
      <c r="B130" s="17">
        <v>0</v>
      </c>
      <c r="C130" s="17">
        <v>0</v>
      </c>
      <c r="D130" s="24">
        <f t="shared" ref="D130:D131" si="33">SUM(C130-B130)</f>
        <v>0</v>
      </c>
      <c r="E130" s="17">
        <v>4000</v>
      </c>
      <c r="F130" s="17">
        <v>0</v>
      </c>
      <c r="G130" s="23">
        <f t="shared" si="20"/>
        <v>-4000</v>
      </c>
      <c r="H130" s="23">
        <f t="shared" si="21"/>
        <v>0</v>
      </c>
      <c r="I130" s="17">
        <f t="shared" si="22"/>
        <v>-4000</v>
      </c>
      <c r="J130" s="17">
        <f>0</f>
        <v>0</v>
      </c>
      <c r="K130" s="17">
        <f>0</f>
        <v>0</v>
      </c>
      <c r="L130" s="17">
        <f t="shared" si="30"/>
        <v>4000</v>
      </c>
    </row>
    <row r="131" spans="1:12" s="7" customFormat="1" x14ac:dyDescent="0.2">
      <c r="A131" s="2" t="s">
        <v>66</v>
      </c>
      <c r="B131" s="18">
        <f>SUM(B129:B130)</f>
        <v>77750</v>
      </c>
      <c r="C131" s="19">
        <f>SUM(C129:C130)</f>
        <v>93459.08</v>
      </c>
      <c r="D131" s="25">
        <f t="shared" si="33"/>
        <v>15709.080000000002</v>
      </c>
      <c r="E131" s="18">
        <f t="shared" ref="E131:L131" si="34">SUM(E129:E130)</f>
        <v>81750</v>
      </c>
      <c r="F131" s="19">
        <f>SUM(F129:F130)</f>
        <v>78919.16</v>
      </c>
      <c r="G131" s="34">
        <f t="shared" si="20"/>
        <v>-2830.8399999999965</v>
      </c>
      <c r="H131" s="23">
        <f t="shared" si="21"/>
        <v>172378.23999999999</v>
      </c>
      <c r="I131" s="32">
        <f t="shared" si="22"/>
        <v>12878.239999999991</v>
      </c>
      <c r="J131" s="18">
        <f t="shared" si="34"/>
        <v>93916</v>
      </c>
      <c r="K131" s="18">
        <f t="shared" si="34"/>
        <v>106250</v>
      </c>
      <c r="L131" s="18">
        <f t="shared" si="34"/>
        <v>359666</v>
      </c>
    </row>
    <row r="132" spans="1:12" x14ac:dyDescent="0.2">
      <c r="A132" s="2"/>
      <c r="B132" s="20"/>
      <c r="C132" s="20"/>
      <c r="D132" s="25"/>
      <c r="E132" s="20"/>
      <c r="F132" s="20"/>
      <c r="G132" s="23"/>
      <c r="H132" s="23"/>
      <c r="I132" s="17"/>
      <c r="J132" s="20"/>
      <c r="K132" s="20"/>
      <c r="L132" s="20"/>
    </row>
    <row r="133" spans="1:12" x14ac:dyDescent="0.2">
      <c r="A133" s="2" t="s">
        <v>67</v>
      </c>
      <c r="B133" s="17"/>
      <c r="C133" s="17"/>
      <c r="D133" s="24"/>
      <c r="E133" s="17"/>
      <c r="F133" s="17"/>
      <c r="G133" s="23"/>
      <c r="H133" s="23"/>
      <c r="I133" s="17"/>
      <c r="J133" s="17"/>
      <c r="K133" s="17"/>
      <c r="L133" s="17"/>
    </row>
    <row r="134" spans="1:12" x14ac:dyDescent="0.2">
      <c r="A134" s="10" t="s">
        <v>68</v>
      </c>
      <c r="B134" s="17">
        <f>0</f>
        <v>0</v>
      </c>
      <c r="C134" s="17">
        <v>0</v>
      </c>
      <c r="D134" s="24">
        <f>SUM(C134-B134)</f>
        <v>0</v>
      </c>
      <c r="E134" s="17">
        <f>0</f>
        <v>0</v>
      </c>
      <c r="F134" s="17">
        <v>0</v>
      </c>
      <c r="G134" s="23">
        <f t="shared" si="20"/>
        <v>0</v>
      </c>
      <c r="H134" s="23">
        <f t="shared" si="21"/>
        <v>0</v>
      </c>
      <c r="I134" s="17">
        <f t="shared" si="22"/>
        <v>0</v>
      </c>
      <c r="J134" s="17">
        <v>112</v>
      </c>
      <c r="K134" s="17">
        <f>0</f>
        <v>0</v>
      </c>
      <c r="L134" s="17">
        <f t="shared" si="30"/>
        <v>112</v>
      </c>
    </row>
    <row r="135" spans="1:12" x14ac:dyDescent="0.2">
      <c r="A135" s="10" t="s">
        <v>116</v>
      </c>
      <c r="B135" s="17">
        <v>300</v>
      </c>
      <c r="C135" s="17">
        <v>230.56</v>
      </c>
      <c r="D135" s="24">
        <f t="shared" ref="D135:D136" si="35">SUM(C135-B135)</f>
        <v>-69.44</v>
      </c>
      <c r="E135" s="17">
        <v>300</v>
      </c>
      <c r="F135" s="17">
        <v>345.04</v>
      </c>
      <c r="G135" s="23">
        <f t="shared" si="20"/>
        <v>45.04000000000002</v>
      </c>
      <c r="H135" s="23">
        <f t="shared" si="21"/>
        <v>575.6</v>
      </c>
      <c r="I135" s="17">
        <f t="shared" si="22"/>
        <v>-24.399999999999977</v>
      </c>
      <c r="J135" s="17">
        <v>300</v>
      </c>
      <c r="K135" s="17">
        <v>300</v>
      </c>
      <c r="L135" s="17">
        <f t="shared" si="30"/>
        <v>1200</v>
      </c>
    </row>
    <row r="136" spans="1:12" s="7" customFormat="1" ht="23" x14ac:dyDescent="0.2">
      <c r="A136" s="2" t="s">
        <v>69</v>
      </c>
      <c r="B136" s="18">
        <f>((B133)+(B134))+(B135)</f>
        <v>300</v>
      </c>
      <c r="C136" s="19">
        <f>SUM(C134:C135)</f>
        <v>230.56</v>
      </c>
      <c r="D136" s="25">
        <f t="shared" si="35"/>
        <v>-69.44</v>
      </c>
      <c r="E136" s="18">
        <f>((E133)+(E134))+(E135)</f>
        <v>300</v>
      </c>
      <c r="F136" s="19">
        <f>SUM(F134:F135)</f>
        <v>345.04</v>
      </c>
      <c r="G136" s="34">
        <f t="shared" ref="G136:G167" si="36">SUM(F136-E136)</f>
        <v>45.04000000000002</v>
      </c>
      <c r="H136" s="34">
        <f t="shared" ref="H136:H167" si="37">SUM(F136,C136)</f>
        <v>575.6</v>
      </c>
      <c r="I136" s="32">
        <f t="shared" ref="I136:I167" si="38">SUM((F136+C136)-(E136+B136))</f>
        <v>-24.399999999999977</v>
      </c>
      <c r="J136" s="18">
        <f>((J133)+(J134))+(J135)</f>
        <v>412</v>
      </c>
      <c r="K136" s="18">
        <f>((K133)+(K134))+(K135)</f>
        <v>300</v>
      </c>
      <c r="L136" s="18">
        <f t="shared" si="30"/>
        <v>1312</v>
      </c>
    </row>
    <row r="137" spans="1:12" x14ac:dyDescent="0.2">
      <c r="A137" s="2"/>
      <c r="B137" s="20"/>
      <c r="C137" s="20"/>
      <c r="D137" s="25"/>
      <c r="E137" s="20"/>
      <c r="F137" s="20"/>
      <c r="G137" s="23"/>
      <c r="H137" s="23"/>
      <c r="I137" s="17"/>
      <c r="J137" s="20"/>
      <c r="K137" s="20"/>
      <c r="L137" s="20"/>
    </row>
    <row r="138" spans="1:12" x14ac:dyDescent="0.2">
      <c r="A138" s="2" t="s">
        <v>70</v>
      </c>
      <c r="B138" s="17"/>
      <c r="C138" s="17"/>
      <c r="D138" s="24"/>
      <c r="E138" s="17"/>
      <c r="F138" s="17"/>
      <c r="G138" s="23"/>
      <c r="H138" s="23"/>
      <c r="I138" s="17"/>
      <c r="J138" s="17"/>
      <c r="K138" s="17"/>
      <c r="L138" s="17"/>
    </row>
    <row r="139" spans="1:12" x14ac:dyDescent="0.2">
      <c r="A139" s="10" t="s">
        <v>71</v>
      </c>
      <c r="B139" s="17">
        <f>0</f>
        <v>0</v>
      </c>
      <c r="C139" s="17">
        <v>0</v>
      </c>
      <c r="D139" s="24">
        <f>SUM(C139-B139)</f>
        <v>0</v>
      </c>
      <c r="E139" s="17">
        <v>78</v>
      </c>
      <c r="F139" s="17">
        <v>160</v>
      </c>
      <c r="G139" s="23">
        <f t="shared" si="36"/>
        <v>82</v>
      </c>
      <c r="H139" s="23">
        <f t="shared" si="37"/>
        <v>160</v>
      </c>
      <c r="I139" s="17">
        <f t="shared" si="38"/>
        <v>82</v>
      </c>
      <c r="J139" s="17">
        <f>0</f>
        <v>0</v>
      </c>
      <c r="K139" s="17">
        <f>78</f>
        <v>78</v>
      </c>
      <c r="L139" s="17">
        <f t="shared" si="30"/>
        <v>156</v>
      </c>
    </row>
    <row r="140" spans="1:12" x14ac:dyDescent="0.2">
      <c r="A140" s="10" t="s">
        <v>72</v>
      </c>
      <c r="B140" s="17">
        <v>300</v>
      </c>
      <c r="C140" s="17">
        <v>0</v>
      </c>
      <c r="D140" s="24">
        <f t="shared" ref="D140:D145" si="39">SUM(C140-B140)</f>
        <v>-300</v>
      </c>
      <c r="E140" s="17">
        <v>300</v>
      </c>
      <c r="F140" s="17">
        <v>0</v>
      </c>
      <c r="G140" s="23">
        <f t="shared" si="36"/>
        <v>-300</v>
      </c>
      <c r="H140" s="23">
        <f t="shared" si="37"/>
        <v>0</v>
      </c>
      <c r="I140" s="17">
        <f t="shared" si="38"/>
        <v>-600</v>
      </c>
      <c r="J140" s="17">
        <v>300</v>
      </c>
      <c r="K140" s="17">
        <v>300</v>
      </c>
      <c r="L140" s="17">
        <f t="shared" si="30"/>
        <v>1200</v>
      </c>
    </row>
    <row r="141" spans="1:12" x14ac:dyDescent="0.2">
      <c r="A141" s="10" t="s">
        <v>73</v>
      </c>
      <c r="B141" s="17">
        <f>0</f>
        <v>0</v>
      </c>
      <c r="C141" s="17">
        <v>4394.21</v>
      </c>
      <c r="D141" s="24">
        <f t="shared" si="39"/>
        <v>4394.21</v>
      </c>
      <c r="E141" s="17">
        <f>0</f>
        <v>0</v>
      </c>
      <c r="F141" s="17">
        <v>0</v>
      </c>
      <c r="G141" s="23">
        <f t="shared" si="36"/>
        <v>0</v>
      </c>
      <c r="H141" s="23">
        <f t="shared" si="37"/>
        <v>4394.21</v>
      </c>
      <c r="I141" s="17">
        <f t="shared" si="38"/>
        <v>4394.21</v>
      </c>
      <c r="J141" s="17">
        <f>0</f>
        <v>0</v>
      </c>
      <c r="K141" s="17">
        <v>4000</v>
      </c>
      <c r="L141" s="17">
        <f t="shared" si="30"/>
        <v>4000</v>
      </c>
    </row>
    <row r="142" spans="1:12" s="30" customFormat="1" x14ac:dyDescent="0.2">
      <c r="A142" s="10" t="s">
        <v>139</v>
      </c>
      <c r="B142" s="17">
        <v>0</v>
      </c>
      <c r="C142" s="17">
        <v>0</v>
      </c>
      <c r="D142" s="24">
        <v>0</v>
      </c>
      <c r="E142" s="17">
        <v>0</v>
      </c>
      <c r="F142" s="17">
        <v>1495</v>
      </c>
      <c r="G142" s="23">
        <f t="shared" si="36"/>
        <v>1495</v>
      </c>
      <c r="H142" s="23">
        <f t="shared" si="37"/>
        <v>1495</v>
      </c>
      <c r="I142" s="17">
        <f t="shared" si="38"/>
        <v>1495</v>
      </c>
      <c r="J142" s="17">
        <v>0</v>
      </c>
      <c r="K142" s="17">
        <v>0</v>
      </c>
      <c r="L142" s="17"/>
    </row>
    <row r="143" spans="1:12" x14ac:dyDescent="0.2">
      <c r="A143" s="10" t="s">
        <v>74</v>
      </c>
      <c r="B143" s="17">
        <v>500</v>
      </c>
      <c r="C143" s="17">
        <v>168</v>
      </c>
      <c r="D143" s="24">
        <f t="shared" si="39"/>
        <v>-332</v>
      </c>
      <c r="E143" s="17">
        <v>500</v>
      </c>
      <c r="F143" s="17">
        <v>1445</v>
      </c>
      <c r="G143" s="23">
        <f t="shared" si="36"/>
        <v>945</v>
      </c>
      <c r="H143" s="23">
        <f t="shared" si="37"/>
        <v>1613</v>
      </c>
      <c r="I143" s="17">
        <f t="shared" si="38"/>
        <v>613</v>
      </c>
      <c r="J143" s="17">
        <v>500</v>
      </c>
      <c r="K143" s="17">
        <v>500</v>
      </c>
      <c r="L143" s="17">
        <f t="shared" si="30"/>
        <v>2000</v>
      </c>
    </row>
    <row r="144" spans="1:12" x14ac:dyDescent="0.2">
      <c r="A144" s="10" t="s">
        <v>75</v>
      </c>
      <c r="B144" s="17">
        <v>1125</v>
      </c>
      <c r="C144" s="17">
        <v>4112.07</v>
      </c>
      <c r="D144" s="24">
        <f t="shared" si="39"/>
        <v>2987.0699999999997</v>
      </c>
      <c r="E144" s="17">
        <v>1125</v>
      </c>
      <c r="F144" s="17">
        <v>1444.42</v>
      </c>
      <c r="G144" s="23">
        <f t="shared" si="36"/>
        <v>319.42000000000007</v>
      </c>
      <c r="H144" s="23">
        <f t="shared" si="37"/>
        <v>5556.49</v>
      </c>
      <c r="I144" s="17">
        <f t="shared" si="38"/>
        <v>3306.49</v>
      </c>
      <c r="J144" s="36">
        <v>2000</v>
      </c>
      <c r="K144" s="36">
        <v>2000</v>
      </c>
      <c r="L144" s="36">
        <f t="shared" si="30"/>
        <v>6250</v>
      </c>
    </row>
    <row r="145" spans="1:12" s="7" customFormat="1" x14ac:dyDescent="0.2">
      <c r="A145" s="2" t="s">
        <v>76</v>
      </c>
      <c r="B145" s="18">
        <f>SUM(B139:B144)</f>
        <v>1925</v>
      </c>
      <c r="C145" s="19">
        <f>SUM(C139:C144)</f>
        <v>8674.2799999999988</v>
      </c>
      <c r="D145" s="25">
        <f t="shared" si="39"/>
        <v>6749.2799999999988</v>
      </c>
      <c r="E145" s="18">
        <f t="shared" ref="E145:L145" si="40">SUM(E139:E144)</f>
        <v>2003</v>
      </c>
      <c r="F145" s="19">
        <f>SUM(F139:F144)</f>
        <v>4544.42</v>
      </c>
      <c r="G145" s="34">
        <f t="shared" si="36"/>
        <v>2541.42</v>
      </c>
      <c r="H145" s="34">
        <f t="shared" si="37"/>
        <v>13218.699999999999</v>
      </c>
      <c r="I145" s="32">
        <f t="shared" si="38"/>
        <v>9290.6999999999989</v>
      </c>
      <c r="J145" s="18">
        <f t="shared" si="40"/>
        <v>2800</v>
      </c>
      <c r="K145" s="18">
        <f t="shared" si="40"/>
        <v>6878</v>
      </c>
      <c r="L145" s="18">
        <f t="shared" si="40"/>
        <v>13606</v>
      </c>
    </row>
    <row r="146" spans="1:12" x14ac:dyDescent="0.2">
      <c r="A146" s="2"/>
      <c r="B146" s="20"/>
      <c r="C146" s="20"/>
      <c r="D146" s="25"/>
      <c r="E146" s="20"/>
      <c r="F146" s="20"/>
      <c r="G146" s="23"/>
      <c r="H146" s="23"/>
      <c r="I146" s="17"/>
      <c r="J146" s="20"/>
      <c r="K146" s="20"/>
      <c r="L146" s="20"/>
    </row>
    <row r="147" spans="1:12" x14ac:dyDescent="0.2">
      <c r="A147" s="2" t="s">
        <v>77</v>
      </c>
      <c r="B147" s="17">
        <v>1230</v>
      </c>
      <c r="C147" s="17">
        <v>1230</v>
      </c>
      <c r="D147" s="24">
        <f>SUM(C147-B147)</f>
        <v>0</v>
      </c>
      <c r="E147" s="17">
        <v>1230</v>
      </c>
      <c r="F147" s="17">
        <v>1230</v>
      </c>
      <c r="G147" s="23">
        <f t="shared" si="36"/>
        <v>0</v>
      </c>
      <c r="H147" s="23">
        <f t="shared" si="37"/>
        <v>2460</v>
      </c>
      <c r="I147" s="17">
        <f t="shared" si="38"/>
        <v>0</v>
      </c>
      <c r="J147" s="17">
        <v>1280</v>
      </c>
      <c r="K147" s="17">
        <v>1280</v>
      </c>
      <c r="L147" s="17">
        <f t="shared" si="30"/>
        <v>5020</v>
      </c>
    </row>
    <row r="148" spans="1:12" x14ac:dyDescent="0.2">
      <c r="A148" s="2" t="s">
        <v>78</v>
      </c>
      <c r="B148" s="17">
        <f>25</f>
        <v>25</v>
      </c>
      <c r="C148" s="17">
        <v>25</v>
      </c>
      <c r="D148" s="24">
        <f>SUM(C148-B148)</f>
        <v>0</v>
      </c>
      <c r="E148" s="17">
        <f>0</f>
        <v>0</v>
      </c>
      <c r="F148" s="17">
        <v>0</v>
      </c>
      <c r="G148" s="23">
        <f t="shared" si="36"/>
        <v>0</v>
      </c>
      <c r="H148" s="23">
        <f t="shared" si="37"/>
        <v>25</v>
      </c>
      <c r="I148" s="17">
        <f t="shared" si="38"/>
        <v>0</v>
      </c>
      <c r="J148" s="17">
        <f>0</f>
        <v>0</v>
      </c>
      <c r="K148" s="17">
        <f>0</f>
        <v>0</v>
      </c>
      <c r="L148" s="17">
        <f t="shared" si="30"/>
        <v>25</v>
      </c>
    </row>
    <row r="149" spans="1:12" x14ac:dyDescent="0.2">
      <c r="A149" s="2"/>
      <c r="B149" s="17"/>
      <c r="C149" s="17"/>
      <c r="D149" s="24"/>
      <c r="E149" s="17"/>
      <c r="F149" s="17"/>
      <c r="G149" s="23"/>
      <c r="H149" s="23"/>
      <c r="I149" s="17"/>
      <c r="J149" s="17"/>
      <c r="K149" s="17"/>
      <c r="L149" s="17"/>
    </row>
    <row r="150" spans="1:12" x14ac:dyDescent="0.2">
      <c r="A150" s="2" t="s">
        <v>79</v>
      </c>
      <c r="B150" s="17"/>
      <c r="C150" s="17"/>
      <c r="D150" s="24"/>
      <c r="E150" s="17"/>
      <c r="F150" s="17"/>
      <c r="G150" s="23"/>
      <c r="H150" s="23"/>
      <c r="I150" s="17"/>
      <c r="J150" s="17"/>
      <c r="K150" s="17"/>
      <c r="L150" s="17"/>
    </row>
    <row r="151" spans="1:12" x14ac:dyDescent="0.2">
      <c r="A151" s="10" t="s">
        <v>80</v>
      </c>
      <c r="B151" s="17">
        <f>0</f>
        <v>0</v>
      </c>
      <c r="C151" s="17">
        <v>0</v>
      </c>
      <c r="D151" s="24">
        <f>SUM(C151-B151)</f>
        <v>0</v>
      </c>
      <c r="E151" s="17">
        <v>700</v>
      </c>
      <c r="F151" s="17">
        <v>0</v>
      </c>
      <c r="G151" s="23">
        <f t="shared" si="36"/>
        <v>-700</v>
      </c>
      <c r="H151" s="23">
        <f t="shared" si="37"/>
        <v>0</v>
      </c>
      <c r="I151" s="17">
        <f t="shared" si="38"/>
        <v>-700</v>
      </c>
      <c r="J151" s="17">
        <f>0</f>
        <v>0</v>
      </c>
      <c r="K151" s="17">
        <f>0</f>
        <v>0</v>
      </c>
      <c r="L151" s="17">
        <f t="shared" si="30"/>
        <v>700</v>
      </c>
    </row>
    <row r="152" spans="1:12" x14ac:dyDescent="0.2">
      <c r="A152" s="10" t="s">
        <v>81</v>
      </c>
      <c r="B152" s="17">
        <v>10000</v>
      </c>
      <c r="C152" s="17">
        <v>5986.38</v>
      </c>
      <c r="D152" s="24">
        <f t="shared" ref="D152:D153" si="41">SUM(C152-B152)</f>
        <v>-4013.62</v>
      </c>
      <c r="E152" s="17">
        <f>0</f>
        <v>0</v>
      </c>
      <c r="F152" s="17">
        <v>0</v>
      </c>
      <c r="G152" s="23">
        <f t="shared" si="36"/>
        <v>0</v>
      </c>
      <c r="H152" s="23">
        <f t="shared" si="37"/>
        <v>5986.38</v>
      </c>
      <c r="I152" s="17">
        <f t="shared" si="38"/>
        <v>-4013.62</v>
      </c>
      <c r="J152" s="17">
        <f>0</f>
        <v>0</v>
      </c>
      <c r="K152" s="17">
        <f>0</f>
        <v>0</v>
      </c>
      <c r="L152" s="17">
        <f t="shared" si="30"/>
        <v>10000</v>
      </c>
    </row>
    <row r="153" spans="1:12" x14ac:dyDescent="0.2">
      <c r="A153" s="2" t="s">
        <v>82</v>
      </c>
      <c r="B153" s="18">
        <f>((B150)+(B151))+(B152)</f>
        <v>10000</v>
      </c>
      <c r="C153" s="19">
        <f>SUM(C151:C152)</f>
        <v>5986.38</v>
      </c>
      <c r="D153" s="25">
        <f t="shared" si="41"/>
        <v>-4013.62</v>
      </c>
      <c r="E153" s="18">
        <f>((E150)+(E151))+(E152)</f>
        <v>700</v>
      </c>
      <c r="F153" s="19">
        <v>0</v>
      </c>
      <c r="G153" s="34">
        <f t="shared" si="36"/>
        <v>-700</v>
      </c>
      <c r="H153" s="34">
        <f t="shared" si="37"/>
        <v>5986.38</v>
      </c>
      <c r="I153" s="32">
        <f t="shared" si="38"/>
        <v>-4713.62</v>
      </c>
      <c r="J153" s="18">
        <f>((J150)+(J151))+(J152)</f>
        <v>0</v>
      </c>
      <c r="K153" s="18">
        <f>((K150)+(K151))+(K152)</f>
        <v>0</v>
      </c>
      <c r="L153" s="18">
        <f t="shared" si="30"/>
        <v>10700</v>
      </c>
    </row>
    <row r="154" spans="1:12" x14ac:dyDescent="0.2">
      <c r="A154" s="2"/>
      <c r="B154" s="20"/>
      <c r="C154" s="20"/>
      <c r="D154" s="25"/>
      <c r="E154" s="20"/>
      <c r="F154" s="20"/>
      <c r="G154" s="23"/>
      <c r="H154" s="23"/>
      <c r="I154" s="17"/>
      <c r="J154" s="20"/>
      <c r="K154" s="20"/>
      <c r="L154" s="20"/>
    </row>
    <row r="155" spans="1:12" x14ac:dyDescent="0.2">
      <c r="A155" s="2" t="s">
        <v>83</v>
      </c>
      <c r="B155" s="17"/>
      <c r="C155" s="17"/>
      <c r="D155" s="24"/>
      <c r="E155" s="17"/>
      <c r="F155" s="17"/>
      <c r="G155" s="23"/>
      <c r="H155" s="23"/>
      <c r="I155" s="17"/>
      <c r="J155" s="17"/>
      <c r="K155" s="17"/>
      <c r="L155" s="17"/>
    </row>
    <row r="156" spans="1:12" x14ac:dyDescent="0.2">
      <c r="A156" s="10" t="s">
        <v>84</v>
      </c>
      <c r="B156" s="17">
        <v>1100</v>
      </c>
      <c r="C156" s="17">
        <v>846.6</v>
      </c>
      <c r="D156" s="24">
        <f>SUM(C156-B156)</f>
        <v>-253.39999999999998</v>
      </c>
      <c r="E156" s="17">
        <v>1100</v>
      </c>
      <c r="F156" s="17">
        <v>1478.47</v>
      </c>
      <c r="G156" s="23">
        <f t="shared" si="36"/>
        <v>378.47</v>
      </c>
      <c r="H156" s="23">
        <f t="shared" si="37"/>
        <v>2325.0700000000002</v>
      </c>
      <c r="I156" s="17">
        <f t="shared" si="38"/>
        <v>125.07000000000016</v>
      </c>
      <c r="J156" s="36">
        <v>2000</v>
      </c>
      <c r="K156" s="36">
        <v>2000</v>
      </c>
      <c r="L156" s="17">
        <f t="shared" si="30"/>
        <v>6200</v>
      </c>
    </row>
    <row r="157" spans="1:12" x14ac:dyDescent="0.2">
      <c r="A157" s="10" t="s">
        <v>85</v>
      </c>
      <c r="B157" s="17">
        <v>450</v>
      </c>
      <c r="C157" s="17">
        <v>479</v>
      </c>
      <c r="D157" s="24">
        <f t="shared" ref="D157:D164" si="42">SUM(C157-B157)</f>
        <v>29</v>
      </c>
      <c r="E157" s="17">
        <v>450</v>
      </c>
      <c r="F157" s="17">
        <v>178</v>
      </c>
      <c r="G157" s="23">
        <f t="shared" si="36"/>
        <v>-272</v>
      </c>
      <c r="H157" s="23">
        <f t="shared" si="37"/>
        <v>657</v>
      </c>
      <c r="I157" s="17">
        <f t="shared" si="38"/>
        <v>-243</v>
      </c>
      <c r="J157" s="17">
        <v>450</v>
      </c>
      <c r="K157" s="17">
        <v>450</v>
      </c>
      <c r="L157" s="17">
        <f t="shared" si="30"/>
        <v>1800</v>
      </c>
    </row>
    <row r="158" spans="1:12" x14ac:dyDescent="0.2">
      <c r="A158" s="10" t="s">
        <v>86</v>
      </c>
      <c r="B158" s="17">
        <v>125</v>
      </c>
      <c r="C158" s="17">
        <v>228.42</v>
      </c>
      <c r="D158" s="24">
        <f t="shared" si="42"/>
        <v>103.41999999999999</v>
      </c>
      <c r="E158" s="17">
        <v>125</v>
      </c>
      <c r="F158" s="17">
        <v>1005.26</v>
      </c>
      <c r="G158" s="23">
        <f t="shared" si="36"/>
        <v>880.26</v>
      </c>
      <c r="H158" s="23">
        <f t="shared" si="37"/>
        <v>1233.68</v>
      </c>
      <c r="I158" s="17">
        <f t="shared" si="38"/>
        <v>983.68000000000006</v>
      </c>
      <c r="J158" s="17">
        <v>125</v>
      </c>
      <c r="K158" s="17">
        <v>125</v>
      </c>
      <c r="L158" s="17">
        <f t="shared" si="30"/>
        <v>500</v>
      </c>
    </row>
    <row r="159" spans="1:12" x14ac:dyDescent="0.2">
      <c r="A159" s="10" t="s">
        <v>87</v>
      </c>
      <c r="B159" s="17">
        <v>1500</v>
      </c>
      <c r="C159" s="17">
        <v>2035.57</v>
      </c>
      <c r="D159" s="24">
        <f t="shared" si="42"/>
        <v>535.56999999999994</v>
      </c>
      <c r="E159" s="17">
        <v>1500</v>
      </c>
      <c r="F159" s="17">
        <v>3093.71</v>
      </c>
      <c r="G159" s="23">
        <f t="shared" si="36"/>
        <v>1593.71</v>
      </c>
      <c r="H159" s="23">
        <f t="shared" si="37"/>
        <v>5129.28</v>
      </c>
      <c r="I159" s="17">
        <f t="shared" si="38"/>
        <v>2129.2799999999997</v>
      </c>
      <c r="J159" s="17">
        <v>1500</v>
      </c>
      <c r="K159" s="17">
        <v>1500</v>
      </c>
      <c r="L159" s="17">
        <f t="shared" si="30"/>
        <v>6000</v>
      </c>
    </row>
    <row r="160" spans="1:12" x14ac:dyDescent="0.2">
      <c r="A160" s="10" t="s">
        <v>88</v>
      </c>
      <c r="B160" s="17">
        <v>100</v>
      </c>
      <c r="C160" s="17">
        <v>320.10000000000002</v>
      </c>
      <c r="D160" s="24">
        <f t="shared" si="42"/>
        <v>220.10000000000002</v>
      </c>
      <c r="E160" s="17">
        <v>100</v>
      </c>
      <c r="F160" s="17">
        <v>0</v>
      </c>
      <c r="G160" s="23">
        <f t="shared" si="36"/>
        <v>-100</v>
      </c>
      <c r="H160" s="23">
        <f t="shared" si="37"/>
        <v>320.10000000000002</v>
      </c>
      <c r="I160" s="17">
        <f t="shared" si="38"/>
        <v>120.10000000000002</v>
      </c>
      <c r="J160" s="17">
        <v>100</v>
      </c>
      <c r="K160" s="17">
        <v>100</v>
      </c>
      <c r="L160" s="17">
        <f t="shared" ref="L160:L163" si="43">(((B160)+(E160))+(J160))+(K160)</f>
        <v>400</v>
      </c>
    </row>
    <row r="161" spans="1:12" s="39" customFormat="1" x14ac:dyDescent="0.2">
      <c r="A161" s="38" t="s">
        <v>89</v>
      </c>
      <c r="B161" s="36">
        <v>1000</v>
      </c>
      <c r="C161" s="36">
        <v>1105.19</v>
      </c>
      <c r="D161" s="37">
        <f t="shared" si="42"/>
        <v>105.19000000000005</v>
      </c>
      <c r="E161" s="36">
        <v>1000</v>
      </c>
      <c r="F161" s="36">
        <v>704.79</v>
      </c>
      <c r="G161" s="36">
        <f t="shared" si="36"/>
        <v>-295.21000000000004</v>
      </c>
      <c r="H161" s="36">
        <f t="shared" si="37"/>
        <v>1809.98</v>
      </c>
      <c r="I161" s="36">
        <f t="shared" si="38"/>
        <v>-190.01999999999998</v>
      </c>
      <c r="J161" s="36">
        <v>2000</v>
      </c>
      <c r="K161" s="36">
        <v>2000</v>
      </c>
      <c r="L161" s="36">
        <f t="shared" si="43"/>
        <v>6000</v>
      </c>
    </row>
    <row r="162" spans="1:12" x14ac:dyDescent="0.2">
      <c r="A162" s="10" t="s">
        <v>90</v>
      </c>
      <c r="B162" s="17">
        <v>100</v>
      </c>
      <c r="C162" s="17">
        <v>162</v>
      </c>
      <c r="D162" s="24">
        <f t="shared" si="42"/>
        <v>62</v>
      </c>
      <c r="E162" s="17">
        <v>100</v>
      </c>
      <c r="F162" s="17">
        <v>33.75</v>
      </c>
      <c r="G162" s="23">
        <f t="shared" si="36"/>
        <v>-66.25</v>
      </c>
      <c r="H162" s="23">
        <f t="shared" si="37"/>
        <v>195.75</v>
      </c>
      <c r="I162" s="17">
        <f t="shared" si="38"/>
        <v>-4.25</v>
      </c>
      <c r="J162" s="17">
        <v>100</v>
      </c>
      <c r="K162" s="17">
        <v>100</v>
      </c>
      <c r="L162" s="17">
        <f t="shared" si="43"/>
        <v>400</v>
      </c>
    </row>
    <row r="163" spans="1:12" x14ac:dyDescent="0.2">
      <c r="A163" s="10" t="s">
        <v>91</v>
      </c>
      <c r="B163" s="17">
        <v>45</v>
      </c>
      <c r="C163" s="17">
        <v>116.2</v>
      </c>
      <c r="D163" s="24">
        <f t="shared" si="42"/>
        <v>71.2</v>
      </c>
      <c r="E163" s="17">
        <v>45</v>
      </c>
      <c r="F163" s="17">
        <v>228.82</v>
      </c>
      <c r="G163" s="23">
        <f t="shared" si="36"/>
        <v>183.82</v>
      </c>
      <c r="H163" s="23">
        <f t="shared" si="37"/>
        <v>345.02</v>
      </c>
      <c r="I163" s="17">
        <f t="shared" si="38"/>
        <v>255.01999999999998</v>
      </c>
      <c r="J163" s="17">
        <v>45</v>
      </c>
      <c r="K163" s="17">
        <v>45</v>
      </c>
      <c r="L163" s="17">
        <f t="shared" si="43"/>
        <v>180</v>
      </c>
    </row>
    <row r="164" spans="1:12" x14ac:dyDescent="0.2">
      <c r="A164" s="2" t="s">
        <v>92</v>
      </c>
      <c r="B164" s="18">
        <f>SUM(B156:B163)</f>
        <v>4420</v>
      </c>
      <c r="C164" s="19">
        <f>SUM(C156:C163)</f>
        <v>5293.08</v>
      </c>
      <c r="D164" s="25">
        <f t="shared" si="42"/>
        <v>873.07999999999993</v>
      </c>
      <c r="E164" s="18">
        <f t="shared" ref="E164:L164" si="44">SUM(E156:E163)</f>
        <v>4420</v>
      </c>
      <c r="F164" s="19">
        <f>SUM(F156:F163)</f>
        <v>6722.8</v>
      </c>
      <c r="G164" s="34">
        <f t="shared" si="36"/>
        <v>2302.8000000000002</v>
      </c>
      <c r="H164" s="34">
        <f t="shared" si="37"/>
        <v>12015.880000000001</v>
      </c>
      <c r="I164" s="32">
        <f t="shared" si="38"/>
        <v>3175.880000000001</v>
      </c>
      <c r="J164" s="18">
        <f t="shared" si="44"/>
        <v>6320</v>
      </c>
      <c r="K164" s="18">
        <f t="shared" si="44"/>
        <v>6320</v>
      </c>
      <c r="L164" s="18">
        <f t="shared" si="44"/>
        <v>21480</v>
      </c>
    </row>
    <row r="165" spans="1:12" x14ac:dyDescent="0.2">
      <c r="A165" s="2"/>
      <c r="B165" s="19"/>
      <c r="C165" s="19"/>
      <c r="D165" s="25"/>
      <c r="E165" s="19"/>
      <c r="F165" s="19"/>
      <c r="G165" s="23"/>
      <c r="H165" s="23"/>
      <c r="I165" s="17"/>
      <c r="J165" s="19"/>
      <c r="K165" s="19"/>
      <c r="L165" s="19"/>
    </row>
    <row r="166" spans="1:12" x14ac:dyDescent="0.2">
      <c r="A166" s="2" t="s">
        <v>93</v>
      </c>
      <c r="B166" s="18">
        <f>SUM(B164,B153,B148,B147,B145,B136,B131,B126,B120,B115,B96,B90,B84,B83,B81,B68,B55,B48,B42,B36,B35,B34,B32,B30,B33)</f>
        <v>210595.83000000002</v>
      </c>
      <c r="C166" s="18">
        <f>SUM(C164,C153,C148,C147,C145,C136,C131,C126,C120,C115,C96,C90,C84,C83,C81,C68,C55,C48,C42,C36,C35,C34,C32,C30,C33)</f>
        <v>192968.31000000003</v>
      </c>
      <c r="D166" s="25">
        <f t="shared" ref="D166" si="45">SUM(D164,D153,D148,D147,D145,D136,D131,D126,D120,D115,D96,D90,D84,D83,D81,D68,D55,D48,D42,D36,D35,D34,D32,D30)</f>
        <v>-18354.669999999998</v>
      </c>
      <c r="E166" s="18">
        <f t="shared" ref="E166:L166" si="46">SUM(E164,E153,E148,E147,E145,E136,E131,E126,E120,E115,E96,E90,E84,E83,E81,E68,E55,E48,E42,E36,E35,E34,E32,E30)</f>
        <v>216765.5</v>
      </c>
      <c r="F166" s="18">
        <f t="shared" si="46"/>
        <v>269053.79999999993</v>
      </c>
      <c r="G166" s="34">
        <f t="shared" si="36"/>
        <v>52288.29999999993</v>
      </c>
      <c r="H166" s="34">
        <f t="shared" si="37"/>
        <v>462022.11</v>
      </c>
      <c r="I166" s="32">
        <f t="shared" si="38"/>
        <v>34660.77999999997</v>
      </c>
      <c r="J166" s="18">
        <f t="shared" si="46"/>
        <v>310173.83</v>
      </c>
      <c r="K166" s="18">
        <f t="shared" si="46"/>
        <v>437103.83</v>
      </c>
      <c r="L166" s="18">
        <f t="shared" si="46"/>
        <v>1167338.99</v>
      </c>
    </row>
    <row r="167" spans="1:12" x14ac:dyDescent="0.2">
      <c r="A167" s="2" t="s">
        <v>94</v>
      </c>
      <c r="B167" s="18">
        <f>SUM(B22-B166)</f>
        <v>-92770.830000000016</v>
      </c>
      <c r="C167" s="18">
        <f t="shared" ref="C167:D167" si="47">SUM(C22-C166)</f>
        <v>-32283.500000000029</v>
      </c>
      <c r="D167" s="25">
        <f t="shared" si="47"/>
        <v>61214.479999999996</v>
      </c>
      <c r="E167" s="18">
        <f t="shared" ref="E167:L167" si="48">SUM(E22-E166)</f>
        <v>16259.5</v>
      </c>
      <c r="F167" s="18">
        <f t="shared" si="48"/>
        <v>-46895.239999999962</v>
      </c>
      <c r="G167" s="34">
        <f t="shared" si="36"/>
        <v>-63154.739999999962</v>
      </c>
      <c r="H167" s="34">
        <f t="shared" si="37"/>
        <v>-79178.739999999991</v>
      </c>
      <c r="I167" s="32">
        <f t="shared" si="38"/>
        <v>-2667.4099999999744</v>
      </c>
      <c r="J167" s="18">
        <f t="shared" si="48"/>
        <v>66376.169999999984</v>
      </c>
      <c r="K167" s="18">
        <f t="shared" si="48"/>
        <v>-213153.83000000002</v>
      </c>
      <c r="L167" s="18">
        <f t="shared" si="48"/>
        <v>-207891.69999999995</v>
      </c>
    </row>
    <row r="168" spans="1:12" x14ac:dyDescent="0.2">
      <c r="A168" s="21"/>
      <c r="B168" s="22"/>
      <c r="C168" s="22"/>
      <c r="D168" s="28"/>
      <c r="E168" s="22"/>
      <c r="F168" s="22"/>
      <c r="G168" s="22"/>
      <c r="H168" s="22"/>
      <c r="I168" s="22"/>
      <c r="J168" s="22"/>
      <c r="K168" s="22"/>
      <c r="L168" s="22"/>
    </row>
    <row r="169" spans="1:12" x14ac:dyDescent="0.2">
      <c r="A169" s="21"/>
      <c r="B169" s="23"/>
      <c r="C169" s="23"/>
      <c r="D169" s="24"/>
      <c r="E169" s="23"/>
      <c r="F169" s="23"/>
      <c r="G169" s="23"/>
      <c r="H169" s="23"/>
      <c r="I169" s="23"/>
      <c r="J169" s="23"/>
      <c r="K169" s="23"/>
      <c r="L169" s="23"/>
    </row>
    <row r="170" spans="1:12" x14ac:dyDescent="0.2">
      <c r="A170" s="21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2">
      <c r="A171" s="21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</row>
    <row r="172" spans="1:12" x14ac:dyDescent="0.2">
      <c r="A172" s="21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</row>
    <row r="173" spans="1:12" x14ac:dyDescent="0.2">
      <c r="A173" s="21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</row>
    <row r="174" spans="1:12" x14ac:dyDescent="0.2">
      <c r="A174" s="21"/>
      <c r="B174" s="22"/>
      <c r="C174" s="22"/>
      <c r="D174" s="28"/>
      <c r="E174" s="22"/>
      <c r="F174" s="22"/>
      <c r="G174" s="22"/>
      <c r="H174" s="22"/>
      <c r="I174" s="22"/>
      <c r="J174" s="22"/>
      <c r="K174" s="22"/>
      <c r="L174" s="22"/>
    </row>
    <row r="175" spans="1:12" x14ac:dyDescent="0.2">
      <c r="A175" s="26"/>
      <c r="B175" s="27"/>
      <c r="C175" s="27"/>
      <c r="E175" s="27"/>
      <c r="F175" s="27"/>
      <c r="I175" s="27"/>
      <c r="J175" s="27"/>
      <c r="K175" s="27"/>
      <c r="L175" s="27"/>
    </row>
    <row r="176" spans="1:12" x14ac:dyDescent="0.2">
      <c r="A176" s="26"/>
      <c r="B176" s="27"/>
      <c r="C176" s="27"/>
      <c r="E176" s="27"/>
      <c r="F176" s="27"/>
      <c r="I176" s="27"/>
      <c r="J176" s="27"/>
      <c r="K176" s="27"/>
      <c r="L176" s="27"/>
    </row>
    <row r="177" spans="1:12" x14ac:dyDescent="0.2">
      <c r="A177" s="40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</row>
    <row r="178" spans="1:12" x14ac:dyDescent="0.2">
      <c r="A178" s="26"/>
      <c r="B178" s="27"/>
      <c r="C178" s="27"/>
      <c r="E178" s="27"/>
      <c r="F178" s="27"/>
      <c r="I178" s="27"/>
      <c r="J178" s="27"/>
      <c r="K178" s="27"/>
      <c r="L178" s="27"/>
    </row>
    <row r="179" spans="1:12" x14ac:dyDescent="0.2">
      <c r="A179" s="26"/>
      <c r="B179" s="27"/>
      <c r="C179" s="27"/>
      <c r="E179" s="27"/>
      <c r="F179" s="27"/>
      <c r="I179" s="27"/>
      <c r="J179" s="27"/>
      <c r="K179" s="27"/>
      <c r="L179" s="27"/>
    </row>
    <row r="180" spans="1:12" x14ac:dyDescent="0.2">
      <c r="A180" s="26"/>
      <c r="B180" s="27"/>
      <c r="C180" s="27"/>
      <c r="E180" s="27"/>
      <c r="F180" s="27"/>
      <c r="I180" s="27"/>
      <c r="J180" s="27"/>
      <c r="K180" s="27"/>
      <c r="L180" s="27"/>
    </row>
    <row r="181" spans="1:12" x14ac:dyDescent="0.2">
      <c r="A181" s="26"/>
      <c r="B181" s="27"/>
      <c r="C181" s="27"/>
      <c r="E181" s="27"/>
      <c r="F181" s="27"/>
      <c r="I181" s="27"/>
      <c r="J181" s="27"/>
      <c r="K181" s="27"/>
      <c r="L181" s="27"/>
    </row>
    <row r="182" spans="1:12" x14ac:dyDescent="0.2">
      <c r="A182" s="26"/>
      <c r="B182" s="27"/>
      <c r="C182" s="27"/>
      <c r="E182" s="27"/>
      <c r="F182" s="27"/>
      <c r="I182" s="27"/>
      <c r="J182" s="27"/>
      <c r="K182" s="27"/>
      <c r="L182" s="27"/>
    </row>
    <row r="183" spans="1:12" x14ac:dyDescent="0.2">
      <c r="A183" s="26"/>
      <c r="B183" s="27"/>
      <c r="C183" s="27"/>
      <c r="E183" s="27"/>
      <c r="F183" s="27"/>
      <c r="I183" s="27"/>
      <c r="J183" s="27"/>
      <c r="K183" s="27"/>
      <c r="L183" s="27"/>
    </row>
    <row r="184" spans="1:12" x14ac:dyDescent="0.2">
      <c r="A184" s="26"/>
      <c r="B184" s="27"/>
      <c r="C184" s="27"/>
      <c r="E184" s="27"/>
      <c r="F184" s="27"/>
      <c r="I184" s="27"/>
      <c r="J184" s="27"/>
      <c r="K184" s="27"/>
      <c r="L184" s="27"/>
    </row>
    <row r="185" spans="1:12" x14ac:dyDescent="0.2">
      <c r="A185" s="26"/>
      <c r="B185" s="27"/>
      <c r="C185" s="27"/>
      <c r="E185" s="27"/>
      <c r="F185" s="27"/>
      <c r="I185" s="27"/>
      <c r="J185" s="27"/>
      <c r="K185" s="27"/>
      <c r="L185" s="27"/>
    </row>
    <row r="186" spans="1:12" x14ac:dyDescent="0.2">
      <c r="A186" s="26"/>
      <c r="B186" s="27"/>
      <c r="C186" s="27"/>
      <c r="E186" s="27"/>
      <c r="F186" s="27"/>
      <c r="I186" s="27"/>
      <c r="J186" s="27"/>
      <c r="K186" s="27"/>
      <c r="L186" s="27"/>
    </row>
    <row r="187" spans="1:12" x14ac:dyDescent="0.2">
      <c r="A187" s="26"/>
      <c r="B187" s="27"/>
      <c r="C187" s="27"/>
      <c r="E187" s="27"/>
      <c r="F187" s="27"/>
      <c r="I187" s="27"/>
      <c r="J187" s="27"/>
      <c r="K187" s="27"/>
      <c r="L187" s="27"/>
    </row>
    <row r="188" spans="1:12" x14ac:dyDescent="0.2">
      <c r="A188" s="26"/>
      <c r="B188" s="27"/>
      <c r="C188" s="27"/>
      <c r="E188" s="27"/>
      <c r="F188" s="27"/>
      <c r="I188" s="27"/>
      <c r="J188" s="27"/>
      <c r="K188" s="27"/>
      <c r="L188" s="27"/>
    </row>
    <row r="189" spans="1:12" x14ac:dyDescent="0.2">
      <c r="A189" s="26"/>
      <c r="B189" s="27"/>
      <c r="C189" s="27"/>
      <c r="E189" s="27"/>
      <c r="F189" s="27"/>
      <c r="I189" s="27"/>
      <c r="J189" s="27"/>
      <c r="K189" s="27"/>
      <c r="L189" s="27"/>
    </row>
    <row r="190" spans="1:12" x14ac:dyDescent="0.2">
      <c r="A190" s="26"/>
      <c r="B190" s="27"/>
      <c r="C190" s="27"/>
      <c r="E190" s="27"/>
      <c r="F190" s="27"/>
      <c r="I190" s="27"/>
      <c r="J190" s="27"/>
      <c r="K190" s="27"/>
      <c r="L190" s="27"/>
    </row>
    <row r="191" spans="1:12" x14ac:dyDescent="0.2">
      <c r="A191" s="26"/>
      <c r="B191" s="27"/>
      <c r="C191" s="27"/>
      <c r="E191" s="27"/>
      <c r="F191" s="27"/>
      <c r="I191" s="27"/>
      <c r="J191" s="27"/>
      <c r="K191" s="27"/>
      <c r="L191" s="27"/>
    </row>
    <row r="192" spans="1:12" x14ac:dyDescent="0.2">
      <c r="A192" s="26"/>
      <c r="B192" s="27"/>
      <c r="C192" s="27"/>
      <c r="E192" s="27"/>
      <c r="F192" s="27"/>
      <c r="I192" s="27"/>
      <c r="J192" s="27"/>
      <c r="K192" s="27"/>
      <c r="L192" s="27"/>
    </row>
    <row r="193" spans="1:12" x14ac:dyDescent="0.2">
      <c r="A193" s="26"/>
      <c r="B193" s="27"/>
      <c r="C193" s="27"/>
      <c r="E193" s="27"/>
      <c r="F193" s="27"/>
      <c r="I193" s="27"/>
      <c r="J193" s="27"/>
      <c r="K193" s="27"/>
      <c r="L193" s="27"/>
    </row>
    <row r="194" spans="1:12" x14ac:dyDescent="0.2">
      <c r="A194" s="26"/>
      <c r="B194" s="27"/>
      <c r="C194" s="27"/>
      <c r="E194" s="27"/>
      <c r="F194" s="27"/>
      <c r="I194" s="27"/>
      <c r="J194" s="27"/>
      <c r="K194" s="27"/>
      <c r="L194" s="27"/>
    </row>
    <row r="195" spans="1:12" x14ac:dyDescent="0.2">
      <c r="A195" s="26"/>
      <c r="B195" s="27"/>
      <c r="C195" s="27"/>
      <c r="E195" s="27"/>
      <c r="F195" s="27"/>
      <c r="I195" s="27"/>
      <c r="J195" s="27"/>
      <c r="K195" s="27"/>
      <c r="L195" s="27"/>
    </row>
    <row r="196" spans="1:12" x14ac:dyDescent="0.2">
      <c r="A196" s="26"/>
      <c r="B196" s="27"/>
      <c r="C196" s="27"/>
      <c r="E196" s="27"/>
      <c r="F196" s="27"/>
      <c r="I196" s="27"/>
      <c r="J196" s="27"/>
      <c r="K196" s="27"/>
      <c r="L196" s="27"/>
    </row>
  </sheetData>
  <mergeCells count="4">
    <mergeCell ref="A177:L177"/>
    <mergeCell ref="A1:L1"/>
    <mergeCell ref="A2:L2"/>
    <mergeCell ref="A3:L3"/>
  </mergeCells>
  <phoneticPr fontId="11" type="noConversion"/>
  <printOptions gridLines="1"/>
  <pageMargins left="0.7" right="0.7" top="0.75" bottom="0.75" header="0.3" footer="0.3"/>
  <pageSetup fitToHeight="8" orientation="landscape" horizontalDpi="0" verticalDpi="0" copies="3"/>
  <ignoredErrors>
    <ignoredError sqref="D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Statement of Activity</vt:lpstr>
      <vt:lpstr>'Statement of Activity'!Print_Area</vt:lpstr>
      <vt:lpstr>'Statement of Activity'!Print_Titles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Joshua Alcorn</cp:lastModifiedBy>
  <cp:lastPrinted>2017-12-20T20:27:13Z</cp:lastPrinted>
  <dcterms:created xsi:type="dcterms:W3CDTF">2017-12-14T17:09:32Z</dcterms:created>
  <dcterms:modified xsi:type="dcterms:W3CDTF">2018-08-23T16:54:59Z</dcterms:modified>
</cp:coreProperties>
</file>