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joshuaalcorn/Dropbox (Beau Biden Foundatio)/Beau Biden Foundatio Team Folder/2018 April Board Meeting/"/>
    </mc:Choice>
  </mc:AlternateContent>
  <xr:revisionPtr revIDLastSave="0" documentId="10_ncr:100000_{9B292146-5A75-254D-AFC5-DAB9BE5CBC11}" xr6:coauthVersionLast="31" xr6:coauthVersionMax="31" xr10:uidLastSave="{00000000-0000-0000-0000-000000000000}"/>
  <bookViews>
    <workbookView xWindow="1040" yWindow="460" windowWidth="25720" windowHeight="15180" xr2:uid="{00000000-000D-0000-FFFF-FFFF00000000}"/>
  </bookViews>
  <sheets>
    <sheet name="Statement of Activity" sheetId="1" r:id="rId1"/>
  </sheets>
  <definedNames>
    <definedName name="_xlnm.Print_Area" localSheetId="0">'Statement of Activity'!$A$1:$H$163</definedName>
    <definedName name="_xlnm.Print_Titles" localSheetId="0">'Statement of Activity'!$5:$5</definedName>
  </definedName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3" i="1" l="1"/>
  <c r="B22" i="1"/>
  <c r="D153" i="1"/>
  <c r="D154" i="1"/>
  <c r="D155" i="1"/>
  <c r="D156" i="1"/>
  <c r="D157" i="1"/>
  <c r="D158" i="1"/>
  <c r="D159" i="1"/>
  <c r="D152" i="1"/>
  <c r="D148" i="1"/>
  <c r="D144" i="1"/>
  <c r="D143" i="1"/>
  <c r="D137" i="1"/>
  <c r="D139" i="1"/>
  <c r="D140" i="1"/>
  <c r="C141" i="1"/>
  <c r="D141" i="1" s="1"/>
  <c r="D132" i="1"/>
  <c r="D127" i="1"/>
  <c r="C128" i="1"/>
  <c r="D128" i="1" s="1"/>
  <c r="D126" i="1"/>
  <c r="D122" i="1"/>
  <c r="D116" i="1"/>
  <c r="D117" i="1"/>
  <c r="D115" i="1"/>
  <c r="D102" i="1"/>
  <c r="D103" i="1"/>
  <c r="D104" i="1"/>
  <c r="D105" i="1"/>
  <c r="D106" i="1"/>
  <c r="D107" i="1"/>
  <c r="D109" i="1"/>
  <c r="D110" i="1"/>
  <c r="D111" i="1"/>
  <c r="C112" i="1"/>
  <c r="D99" i="1"/>
  <c r="D94" i="1"/>
  <c r="D95" i="1"/>
  <c r="D93" i="1"/>
  <c r="D88" i="1"/>
  <c r="D89" i="1"/>
  <c r="D87" i="1"/>
  <c r="D84" i="1"/>
  <c r="D72" i="1"/>
  <c r="D73" i="1"/>
  <c r="D74" i="1"/>
  <c r="D76" i="1"/>
  <c r="D77" i="1"/>
  <c r="D79" i="1"/>
  <c r="D80" i="1"/>
  <c r="D71" i="1"/>
  <c r="D62" i="1"/>
  <c r="D66" i="1"/>
  <c r="D58" i="1"/>
  <c r="D55" i="1"/>
  <c r="C55" i="1"/>
  <c r="D52" i="1"/>
  <c r="D53" i="1"/>
  <c r="D54" i="1"/>
  <c r="H54" i="1" s="1"/>
  <c r="D51" i="1"/>
  <c r="D46" i="1"/>
  <c r="D45" i="1"/>
  <c r="D40" i="1"/>
  <c r="D41" i="1"/>
  <c r="D39" i="1"/>
  <c r="D33" i="1"/>
  <c r="D35" i="1"/>
  <c r="D36" i="1"/>
  <c r="D32" i="1"/>
  <c r="D27" i="1"/>
  <c r="D28" i="1"/>
  <c r="D29" i="1"/>
  <c r="D26" i="1"/>
  <c r="D8" i="1"/>
  <c r="D9" i="1"/>
  <c r="D10" i="1"/>
  <c r="D11" i="1"/>
  <c r="D12" i="1"/>
  <c r="D13" i="1"/>
  <c r="D14" i="1"/>
  <c r="D15" i="1"/>
  <c r="D16" i="1"/>
  <c r="D17" i="1"/>
  <c r="D19" i="1"/>
  <c r="D20" i="1"/>
  <c r="D7" i="1"/>
  <c r="C68" i="1"/>
  <c r="C123" i="1"/>
  <c r="C133" i="1"/>
  <c r="C149" i="1"/>
  <c r="D149" i="1" s="1"/>
  <c r="C160" i="1"/>
  <c r="D160" i="1" s="1"/>
  <c r="C72" i="1"/>
  <c r="C81" i="1" s="1"/>
  <c r="C117" i="1"/>
  <c r="C96" i="1"/>
  <c r="D96" i="1" s="1"/>
  <c r="C90" i="1"/>
  <c r="D90" i="1" s="1"/>
  <c r="C48" i="1"/>
  <c r="C42" i="1"/>
  <c r="D42" i="1" s="1"/>
  <c r="C30" i="1"/>
  <c r="D30" i="1" s="1"/>
  <c r="C22" i="1"/>
  <c r="C15" i="1"/>
  <c r="H102" i="1"/>
  <c r="H103" i="1"/>
  <c r="H107" i="1"/>
  <c r="H109" i="1"/>
  <c r="H110" i="1"/>
  <c r="H111" i="1"/>
  <c r="H9" i="1"/>
  <c r="E22" i="1"/>
  <c r="E160" i="1"/>
  <c r="E148" i="1"/>
  <c r="E149" i="1" s="1"/>
  <c r="E144" i="1"/>
  <c r="E138" i="1"/>
  <c r="E141" i="1" s="1"/>
  <c r="E131" i="1"/>
  <c r="E133" i="1"/>
  <c r="E128" i="1"/>
  <c r="E121" i="1"/>
  <c r="E122" i="1"/>
  <c r="E123" i="1"/>
  <c r="E116" i="1"/>
  <c r="E117" i="1" s="1"/>
  <c r="H117" i="1" s="1"/>
  <c r="E100" i="1"/>
  <c r="E104" i="1"/>
  <c r="H104" i="1" s="1"/>
  <c r="E105" i="1"/>
  <c r="E112" i="1" s="1"/>
  <c r="E108" i="1"/>
  <c r="E110" i="1"/>
  <c r="E96" i="1"/>
  <c r="E90" i="1"/>
  <c r="E78" i="1"/>
  <c r="E81" i="1" s="1"/>
  <c r="E58" i="1"/>
  <c r="E68" i="1" s="1"/>
  <c r="E59" i="1"/>
  <c r="E60" i="1"/>
  <c r="E62" i="1"/>
  <c r="E63" i="1"/>
  <c r="E65" i="1"/>
  <c r="E55" i="1"/>
  <c r="E48" i="1"/>
  <c r="E39" i="1"/>
  <c r="E42" i="1" s="1"/>
  <c r="E36" i="1"/>
  <c r="E27" i="1"/>
  <c r="H27" i="1" s="1"/>
  <c r="H30" i="1" s="1"/>
  <c r="E30" i="1"/>
  <c r="F22" i="1"/>
  <c r="F160" i="1"/>
  <c r="F147" i="1"/>
  <c r="F148" i="1"/>
  <c r="F149" i="1"/>
  <c r="F144" i="1"/>
  <c r="H144" i="1" s="1"/>
  <c r="F136" i="1"/>
  <c r="F138" i="1"/>
  <c r="F141" i="1"/>
  <c r="F133" i="1"/>
  <c r="F127" i="1"/>
  <c r="F128" i="1" s="1"/>
  <c r="F120" i="1"/>
  <c r="F123" i="1" s="1"/>
  <c r="F121" i="1"/>
  <c r="F122" i="1"/>
  <c r="F117" i="1"/>
  <c r="F101" i="1"/>
  <c r="H101" i="1" s="1"/>
  <c r="F104" i="1"/>
  <c r="F105" i="1"/>
  <c r="F108" i="1"/>
  <c r="F96" i="1"/>
  <c r="F90" i="1"/>
  <c r="F83" i="1"/>
  <c r="F71" i="1"/>
  <c r="F81" i="1" s="1"/>
  <c r="F75" i="1"/>
  <c r="F76" i="1"/>
  <c r="F78" i="1"/>
  <c r="F79" i="1"/>
  <c r="F80" i="1"/>
  <c r="F58" i="1"/>
  <c r="F59" i="1"/>
  <c r="F68" i="1" s="1"/>
  <c r="F61" i="1"/>
  <c r="F62" i="1"/>
  <c r="F63" i="1"/>
  <c r="F65" i="1"/>
  <c r="F66" i="1"/>
  <c r="H66" i="1" s="1"/>
  <c r="F67" i="1"/>
  <c r="F55" i="1"/>
  <c r="F47" i="1"/>
  <c r="F48" i="1" s="1"/>
  <c r="F39" i="1"/>
  <c r="F42" i="1"/>
  <c r="F36" i="1"/>
  <c r="H36" i="1" s="1"/>
  <c r="F34" i="1"/>
  <c r="F30" i="1"/>
  <c r="G20" i="1"/>
  <c r="G22" i="1" s="1"/>
  <c r="G160" i="1"/>
  <c r="G162" i="1" s="1"/>
  <c r="G147" i="1"/>
  <c r="G149" i="1" s="1"/>
  <c r="G148" i="1"/>
  <c r="G144" i="1"/>
  <c r="G136" i="1"/>
  <c r="G141" i="1" s="1"/>
  <c r="G131" i="1"/>
  <c r="G133" i="1"/>
  <c r="G127" i="1"/>
  <c r="G128" i="1" s="1"/>
  <c r="G120" i="1"/>
  <c r="G122" i="1"/>
  <c r="G123" i="1"/>
  <c r="G117" i="1"/>
  <c r="G104" i="1"/>
  <c r="G112" i="1" s="1"/>
  <c r="G105" i="1"/>
  <c r="G108" i="1"/>
  <c r="G110" i="1"/>
  <c r="G96" i="1"/>
  <c r="G90" i="1"/>
  <c r="G83" i="1"/>
  <c r="G73" i="1"/>
  <c r="H73" i="1" s="1"/>
  <c r="G74" i="1"/>
  <c r="G81" i="1"/>
  <c r="G58" i="1"/>
  <c r="G68" i="1" s="1"/>
  <c r="G60" i="1"/>
  <c r="G61" i="1"/>
  <c r="G62" i="1"/>
  <c r="G67" i="1"/>
  <c r="G55" i="1"/>
  <c r="G47" i="1"/>
  <c r="G48" i="1"/>
  <c r="G39" i="1"/>
  <c r="G42" i="1" s="1"/>
  <c r="G34" i="1"/>
  <c r="G30" i="1"/>
  <c r="H7" i="1"/>
  <c r="H8" i="1"/>
  <c r="H10" i="1"/>
  <c r="H11" i="1"/>
  <c r="H12" i="1"/>
  <c r="H13" i="1"/>
  <c r="H14" i="1"/>
  <c r="H16" i="1"/>
  <c r="B18" i="1"/>
  <c r="D18" i="1" s="1"/>
  <c r="H18" i="1"/>
  <c r="H19" i="1"/>
  <c r="B21" i="1"/>
  <c r="D21" i="1" s="1"/>
  <c r="H21" i="1"/>
  <c r="H152" i="1"/>
  <c r="H153" i="1"/>
  <c r="H160" i="1" s="1"/>
  <c r="H154" i="1"/>
  <c r="H155" i="1"/>
  <c r="H156" i="1"/>
  <c r="H157" i="1"/>
  <c r="H158" i="1"/>
  <c r="H159" i="1"/>
  <c r="B147" i="1"/>
  <c r="D147" i="1" s="1"/>
  <c r="B149" i="1"/>
  <c r="H149" i="1" s="1"/>
  <c r="B144" i="1"/>
  <c r="H143" i="1"/>
  <c r="B136" i="1"/>
  <c r="H136" i="1" s="1"/>
  <c r="H137" i="1"/>
  <c r="B138" i="1"/>
  <c r="D138" i="1" s="1"/>
  <c r="H139" i="1"/>
  <c r="H140" i="1"/>
  <c r="B131" i="1"/>
  <c r="D131" i="1" s="1"/>
  <c r="H126" i="1"/>
  <c r="B120" i="1"/>
  <c r="D120" i="1" s="1"/>
  <c r="H120" i="1"/>
  <c r="B121" i="1"/>
  <c r="H121" i="1" s="1"/>
  <c r="B122" i="1"/>
  <c r="H122" i="1"/>
  <c r="B117" i="1"/>
  <c r="B100" i="1"/>
  <c r="D100" i="1" s="1"/>
  <c r="B101" i="1"/>
  <c r="D101" i="1" s="1"/>
  <c r="B105" i="1"/>
  <c r="B108" i="1"/>
  <c r="D108" i="1" s="1"/>
  <c r="H93" i="1"/>
  <c r="H96" i="1" s="1"/>
  <c r="H94" i="1"/>
  <c r="H95" i="1"/>
  <c r="H87" i="1"/>
  <c r="H90" i="1" s="1"/>
  <c r="H88" i="1"/>
  <c r="H89" i="1"/>
  <c r="H84" i="1"/>
  <c r="B83" i="1"/>
  <c r="D83" i="1" s="1"/>
  <c r="B71" i="1"/>
  <c r="B81" i="1" s="1"/>
  <c r="H71" i="1"/>
  <c r="H72" i="1"/>
  <c r="H74" i="1"/>
  <c r="B75" i="1"/>
  <c r="D75" i="1" s="1"/>
  <c r="B76" i="1"/>
  <c r="H76" i="1"/>
  <c r="H77" i="1"/>
  <c r="B78" i="1"/>
  <c r="H78" i="1" s="1"/>
  <c r="H79" i="1"/>
  <c r="H80" i="1"/>
  <c r="B58" i="1"/>
  <c r="B59" i="1"/>
  <c r="B68" i="1" s="1"/>
  <c r="B60" i="1"/>
  <c r="D60" i="1" s="1"/>
  <c r="H60" i="1"/>
  <c r="B61" i="1"/>
  <c r="D61" i="1" s="1"/>
  <c r="B62" i="1"/>
  <c r="H62" i="1"/>
  <c r="B63" i="1"/>
  <c r="D63" i="1" s="1"/>
  <c r="B64" i="1"/>
  <c r="D64" i="1" s="1"/>
  <c r="H64" i="1"/>
  <c r="B65" i="1"/>
  <c r="D65" i="1" s="1"/>
  <c r="B66" i="1"/>
  <c r="B67" i="1"/>
  <c r="D67" i="1" s="1"/>
  <c r="H51" i="1"/>
  <c r="H52" i="1"/>
  <c r="H55" i="1" s="1"/>
  <c r="H53" i="1"/>
  <c r="B47" i="1"/>
  <c r="D47" i="1" s="1"/>
  <c r="H40" i="1"/>
  <c r="H41" i="1"/>
  <c r="H35" i="1"/>
  <c r="B34" i="1"/>
  <c r="H34" i="1" s="1"/>
  <c r="H32" i="1"/>
  <c r="H26" i="1"/>
  <c r="H28" i="1"/>
  <c r="H29" i="1"/>
  <c r="B160" i="1"/>
  <c r="B141" i="1"/>
  <c r="B128" i="1"/>
  <c r="B96" i="1"/>
  <c r="B90" i="1"/>
  <c r="B55" i="1"/>
  <c r="B42" i="1"/>
  <c r="B30" i="1"/>
  <c r="H148" i="1"/>
  <c r="H147" i="1"/>
  <c r="H132" i="1"/>
  <c r="H115" i="1"/>
  <c r="H45" i="1"/>
  <c r="D81" i="1" l="1"/>
  <c r="C162" i="1"/>
  <c r="C163" i="1" s="1"/>
  <c r="H141" i="1"/>
  <c r="H128" i="1"/>
  <c r="G163" i="1"/>
  <c r="D68" i="1"/>
  <c r="H123" i="1"/>
  <c r="H22" i="1"/>
  <c r="E162" i="1"/>
  <c r="E163" i="1" s="1"/>
  <c r="D133" i="1"/>
  <c r="H116" i="1"/>
  <c r="H39" i="1"/>
  <c r="H42" i="1" s="1"/>
  <c r="H58" i="1"/>
  <c r="F112" i="1"/>
  <c r="F162" i="1" s="1"/>
  <c r="F163" i="1" s="1"/>
  <c r="H105" i="1"/>
  <c r="H47" i="1"/>
  <c r="B48" i="1"/>
  <c r="H67" i="1"/>
  <c r="H65" i="1"/>
  <c r="H63" i="1"/>
  <c r="H61" i="1"/>
  <c r="H59" i="1"/>
  <c r="H75" i="1"/>
  <c r="H81" i="1" s="1"/>
  <c r="H127" i="1"/>
  <c r="H138" i="1"/>
  <c r="B112" i="1"/>
  <c r="D112" i="1" s="1"/>
  <c r="H108" i="1"/>
  <c r="D59" i="1"/>
  <c r="D78" i="1"/>
  <c r="D22" i="1"/>
  <c r="D34" i="1"/>
  <c r="D121" i="1"/>
  <c r="D136" i="1"/>
  <c r="H131" i="1"/>
  <c r="B123" i="1"/>
  <c r="B162" i="1" s="1"/>
  <c r="B163" i="1" s="1"/>
  <c r="H83" i="1"/>
  <c r="B133" i="1"/>
  <c r="H133" i="1" s="1"/>
  <c r="H20" i="1"/>
  <c r="H100" i="1"/>
  <c r="H112" i="1" s="1"/>
  <c r="D123" i="1" l="1"/>
  <c r="D162" i="1" s="1"/>
  <c r="D163" i="1" s="1"/>
  <c r="H48" i="1"/>
  <c r="D48" i="1"/>
  <c r="H68" i="1"/>
  <c r="H162" i="1" s="1"/>
  <c r="H163" i="1" s="1"/>
</calcChain>
</file>

<file path=xl/sharedStrings.xml><?xml version="1.0" encoding="utf-8"?>
<sst xmlns="http://schemas.openxmlformats.org/spreadsheetml/2006/main" count="148" uniqueCount="137">
  <si>
    <t>Total</t>
  </si>
  <si>
    <t>Revenue</t>
  </si>
  <si>
    <t xml:space="preserve">   Amazon Smile</t>
  </si>
  <si>
    <t xml:space="preserve">   Grassroots</t>
  </si>
  <si>
    <t xml:space="preserve">   Program Underwriting</t>
  </si>
  <si>
    <t>Total Revenue</t>
  </si>
  <si>
    <t>Expenditures</t>
  </si>
  <si>
    <t xml:space="preserve">   Advertising</t>
  </si>
  <si>
    <t xml:space="preserve">      Creative</t>
  </si>
  <si>
    <t xml:space="preserve">      Digital Advertising</t>
  </si>
  <si>
    <t xml:space="preserve">      Print Advertising</t>
  </si>
  <si>
    <t xml:space="preserve">      Video Production</t>
  </si>
  <si>
    <t xml:space="preserve">   Total Advertising</t>
  </si>
  <si>
    <t xml:space="preserve">   Cash Reimbursement</t>
  </si>
  <si>
    <t xml:space="preserve">   Charitable Donation</t>
  </si>
  <si>
    <t xml:space="preserve">   Database</t>
  </si>
  <si>
    <t xml:space="preserve">   Digital</t>
  </si>
  <si>
    <t xml:space="preserve">      Website Development</t>
  </si>
  <si>
    <t xml:space="preserve">      Website Hosting</t>
  </si>
  <si>
    <t xml:space="preserve">   Total Digital</t>
  </si>
  <si>
    <t xml:space="preserve">   Dues &amp; Subscriptions</t>
  </si>
  <si>
    <t xml:space="preserve">      Conference Registration</t>
  </si>
  <si>
    <t xml:space="preserve">      Membership Dues</t>
  </si>
  <si>
    <t xml:space="preserve">   Total Dues &amp; Subscriptions</t>
  </si>
  <si>
    <t xml:space="preserve">      AV</t>
  </si>
  <si>
    <t xml:space="preserve">      Consulting</t>
  </si>
  <si>
    <t xml:space="preserve">      design</t>
  </si>
  <si>
    <t xml:space="preserve">      Entertainment</t>
  </si>
  <si>
    <t xml:space="preserve">      Golf Photog</t>
  </si>
  <si>
    <t xml:space="preserve">      Golf Printing</t>
  </si>
  <si>
    <t xml:space="preserve">      Silent Auction</t>
  </si>
  <si>
    <t xml:space="preserve">   Total Golf Expenses</t>
  </si>
  <si>
    <t xml:space="preserve">   Insurance</t>
  </si>
  <si>
    <t xml:space="preserve">   Legal &amp; Professional Fees</t>
  </si>
  <si>
    <t xml:space="preserve">   Meals and Entertainment</t>
  </si>
  <si>
    <t xml:space="preserve">      catering</t>
  </si>
  <si>
    <t xml:space="preserve">      Gift for volunteer</t>
  </si>
  <si>
    <t xml:space="preserve">      Meetings</t>
  </si>
  <si>
    <t xml:space="preserve">   Total Meals and Entertainment</t>
  </si>
  <si>
    <t xml:space="preserve">   Office Expenses</t>
  </si>
  <si>
    <t xml:space="preserve">      Equipment</t>
  </si>
  <si>
    <t xml:space="preserve">      Phones</t>
  </si>
  <si>
    <t xml:space="preserve">      Software</t>
  </si>
  <si>
    <t xml:space="preserve">   Total Office Expenses</t>
  </si>
  <si>
    <t xml:space="preserve">   Programming Costs</t>
  </si>
  <si>
    <t xml:space="preserve">      Awards</t>
  </si>
  <si>
    <t xml:space="preserve">      Child ID Kit</t>
  </si>
  <si>
    <t xml:space="preserve">      NetSmartz</t>
  </si>
  <si>
    <t xml:space="preserve">      Public Allies Fellow</t>
  </si>
  <si>
    <t xml:space="preserve">      Quickball</t>
  </si>
  <si>
    <t xml:space="preserve">      SOPI</t>
  </si>
  <si>
    <t xml:space="preserve">      Stewards of Children Books</t>
  </si>
  <si>
    <t xml:space="preserve">      Stewards of Children Printing</t>
  </si>
  <si>
    <t xml:space="preserve">      Stewards Train the Trainer</t>
  </si>
  <si>
    <t xml:space="preserve">   Total Programming Costs</t>
  </si>
  <si>
    <t xml:space="preserve">   Promotional</t>
  </si>
  <si>
    <t xml:space="preserve">      Swag</t>
  </si>
  <si>
    <t xml:space="preserve">      volunteer swag</t>
  </si>
  <si>
    <t xml:space="preserve">   Total Promotional</t>
  </si>
  <si>
    <t xml:space="preserve">   Run For Child Protection</t>
  </si>
  <si>
    <t xml:space="preserve">      Design</t>
  </si>
  <si>
    <t xml:space="preserve">      Event Expenses</t>
  </si>
  <si>
    <t xml:space="preserve">      Printing</t>
  </si>
  <si>
    <t xml:space="preserve">   Total Run For Child Protection</t>
  </si>
  <si>
    <t xml:space="preserve">   Salary</t>
  </si>
  <si>
    <t xml:space="preserve">      Digital Consulting</t>
  </si>
  <si>
    <t xml:space="preserve">      Staff</t>
  </si>
  <si>
    <t xml:space="preserve">   Total Salary</t>
  </si>
  <si>
    <t xml:space="preserve">   Shipping and delivery expense</t>
  </si>
  <si>
    <t xml:space="preserve">      Post Office Box</t>
  </si>
  <si>
    <t xml:space="preserve">   Total Shipping and delivery expense</t>
  </si>
  <si>
    <t xml:space="preserve">   Stationery &amp; Printing</t>
  </si>
  <si>
    <t xml:space="preserve">      Business Cards</t>
  </si>
  <si>
    <t xml:space="preserve">      Copies</t>
  </si>
  <si>
    <t xml:space="preserve">      Holiday Card</t>
  </si>
  <si>
    <t xml:space="preserve">      Misc Printing</t>
  </si>
  <si>
    <t xml:space="preserve">      Thank You Notes</t>
  </si>
  <si>
    <t xml:space="preserve">   Total Stationery &amp; Printing</t>
  </si>
  <si>
    <t xml:space="preserve">   Storage</t>
  </si>
  <si>
    <t xml:space="preserve">   Taxes &amp; Licenses</t>
  </si>
  <si>
    <t xml:space="preserve">   Trail Run Expenses</t>
  </si>
  <si>
    <t xml:space="preserve">      Police</t>
  </si>
  <si>
    <t xml:space="preserve">      Runner Gifts</t>
  </si>
  <si>
    <t xml:space="preserve">   Total Trail Run Expenses</t>
  </si>
  <si>
    <t xml:space="preserve">   Travel</t>
  </si>
  <si>
    <t xml:space="preserve">      airfare</t>
  </si>
  <si>
    <t xml:space="preserve">      amtrak</t>
  </si>
  <si>
    <t xml:space="preserve">      car rental</t>
  </si>
  <si>
    <t xml:space="preserve">      hotel</t>
  </si>
  <si>
    <t xml:space="preserve">      meals</t>
  </si>
  <si>
    <t xml:space="preserve">      Mileage</t>
  </si>
  <si>
    <t xml:space="preserve">      Parking</t>
  </si>
  <si>
    <t xml:space="preserve">      taxi</t>
  </si>
  <si>
    <t xml:space="preserve">   Total Travel</t>
  </si>
  <si>
    <t>Total Expenditures</t>
  </si>
  <si>
    <t>Net Operating Revenue</t>
  </si>
  <si>
    <t>Beau Biden Foundation</t>
  </si>
  <si>
    <t xml:space="preserve">   Riverfront 5k</t>
  </si>
  <si>
    <t xml:space="preserve">   Trail Run 5k/10k</t>
  </si>
  <si>
    <t xml:space="preserve">   Wilmington Golf Outing</t>
  </si>
  <si>
    <t xml:space="preserve">   Grants</t>
  </si>
  <si>
    <t xml:space="preserve">   Sussex Golf Outing</t>
  </si>
  <si>
    <t xml:space="preserve">   Bucks County Program</t>
  </si>
  <si>
    <t xml:space="preserve">   In Memory Of</t>
  </si>
  <si>
    <t xml:space="preserve">   Major Gifts</t>
  </si>
  <si>
    <t xml:space="preserve">   Fundraising Event Expenses</t>
  </si>
  <si>
    <t xml:space="preserve">      Catering</t>
  </si>
  <si>
    <t xml:space="preserve">      Rental</t>
  </si>
  <si>
    <t xml:space="preserve">      Travel</t>
  </si>
  <si>
    <t xml:space="preserve">   Total Fundraising Event Expenses</t>
  </si>
  <si>
    <t xml:space="preserve">   Wimington Golf Expenses</t>
  </si>
  <si>
    <t xml:space="preserve">      Golf &amp; Tennis Gifts</t>
  </si>
  <si>
    <t xml:space="preserve">   Total Sussex Golf Expenses</t>
  </si>
  <si>
    <t>Sussex Golf Expenses</t>
  </si>
  <si>
    <t xml:space="preserve">      Tournament and Reception Expenses</t>
  </si>
  <si>
    <t xml:space="preserve">      Prize Insurance</t>
  </si>
  <si>
    <t xml:space="preserve">      2018 Law Enforcement Conference</t>
  </si>
  <si>
    <t xml:space="preserve">      Strategic Plan Consulting</t>
  </si>
  <si>
    <t xml:space="preserve">      Postage/Shipping</t>
  </si>
  <si>
    <t xml:space="preserve">   Bank Interest</t>
  </si>
  <si>
    <t>Jan - Mar 2018</t>
  </si>
  <si>
    <t>Apr - June 2018</t>
  </si>
  <si>
    <t>July - Sep 2018</t>
  </si>
  <si>
    <t>Oct - Dec 2018</t>
  </si>
  <si>
    <t xml:space="preserve">2018 Draft Budget </t>
  </si>
  <si>
    <t xml:space="preserve">      Sevens</t>
  </si>
  <si>
    <t>Prepared by Joshua Alcorn, Approved by Patty Dailey Lewis, BBF Board to approve on Jan 25, 2018</t>
  </si>
  <si>
    <t xml:space="preserve">      New Program Development - Video/PSA</t>
  </si>
  <si>
    <t>Q1 Actual</t>
  </si>
  <si>
    <t>Q1 Variance</t>
  </si>
  <si>
    <t xml:space="preserve">   Additional Events (Q1 Palm Beach)</t>
  </si>
  <si>
    <t xml:space="preserve">   BBF Merchandise</t>
  </si>
  <si>
    <t xml:space="preserve">   Refund</t>
  </si>
  <si>
    <t xml:space="preserve">   Bank Charges</t>
  </si>
  <si>
    <t xml:space="preserve">   Credit Card Processing</t>
  </si>
  <si>
    <t xml:space="preserve">      Professional Development</t>
  </si>
  <si>
    <t xml:space="preserve">      2018 AUSA Conference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</si>
</sst>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&quot;$&quot;* #,##0.00\ _€"/>
    <numFmt numFmtId="166" formatCode="&quot;$&quot;#,##0.00"/>
  </numFmts>
  <fonts count="12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8"/>
      <color rgb="FF000000"/>
      <name val="Arial"/>
      <family val="2"/>
    </font>
    <font>
      <b/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0" fontId="0" fillId="0" borderId="0" xfId="0"/>
    <xf numFmtId="0" fontId="8" fillId="0" borderId="0" xfId="0" applyFont="1" applyAlignment="1">
      <alignment horizontal="left" wrapText="1"/>
    </xf>
    <xf numFmtId="0" fontId="9" fillId="0" borderId="0" xfId="0" applyFont="1"/>
    <xf numFmtId="165" fontId="2" fillId="0" borderId="0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166" fontId="0" fillId="0" borderId="0" xfId="0" applyNumberFormat="1"/>
    <xf numFmtId="166" fontId="1" fillId="0" borderId="1" xfId="0" applyNumberFormat="1" applyFont="1" applyBorder="1" applyAlignment="1">
      <alignment horizontal="center" wrapText="1"/>
    </xf>
    <xf numFmtId="166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horizontal="right" wrapText="1"/>
    </xf>
    <xf numFmtId="166" fontId="2" fillId="0" borderId="2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166" fontId="2" fillId="0" borderId="0" xfId="0" applyNumberFormat="1" applyFont="1" applyBorder="1" applyAlignment="1">
      <alignment horizontal="right" wrapText="1"/>
    </xf>
    <xf numFmtId="166" fontId="2" fillId="2" borderId="0" xfId="0" applyNumberFormat="1" applyFont="1" applyFill="1" applyBorder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left" wrapText="1"/>
    </xf>
    <xf numFmtId="166" fontId="3" fillId="0" borderId="0" xfId="0" applyNumberFormat="1" applyFont="1" applyFill="1" applyAlignment="1">
      <alignment wrapText="1"/>
    </xf>
    <xf numFmtId="166" fontId="3" fillId="0" borderId="0" xfId="0" applyNumberFormat="1" applyFont="1" applyFill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166" fontId="0" fillId="0" borderId="0" xfId="0" applyNumberFormat="1" applyFill="1"/>
    <xf numFmtId="166" fontId="0" fillId="2" borderId="0" xfId="0" applyNumberFormat="1" applyFill="1" applyBorder="1"/>
    <xf numFmtId="166" fontId="1" fillId="2" borderId="0" xfId="0" applyNumberFormat="1" applyFont="1" applyFill="1" applyBorder="1" applyAlignment="1">
      <alignment horizontal="center" wrapText="1"/>
    </xf>
    <xf numFmtId="166" fontId="3" fillId="2" borderId="0" xfId="0" applyNumberFormat="1" applyFont="1" applyFill="1" applyBorder="1" applyAlignment="1">
      <alignment wrapText="1"/>
    </xf>
    <xf numFmtId="166" fontId="3" fillId="0" borderId="0" xfId="0" applyNumberFormat="1" applyFont="1" applyFill="1" applyBorder="1" applyAlignment="1">
      <alignment wrapText="1"/>
    </xf>
    <xf numFmtId="166" fontId="0" fillId="0" borderId="0" xfId="0" applyNumberFormat="1" applyFill="1" applyBorder="1"/>
    <xf numFmtId="0" fontId="3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0" fillId="0" borderId="0" xfId="0"/>
    <xf numFmtId="15" fontId="5" fillId="0" borderId="0" xfId="0" applyNumberFormat="1" applyFont="1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2"/>
  <sheetViews>
    <sheetView tabSelected="1" topLeftCell="A109" zoomScale="120" zoomScaleNormal="120" workbookViewId="0">
      <selection activeCell="E129" sqref="E129"/>
    </sheetView>
  </sheetViews>
  <sheetFormatPr baseColWidth="10" defaultColWidth="8.83203125" defaultRowHeight="15" x14ac:dyDescent="0.2"/>
  <cols>
    <col min="1" max="1" width="33.5" customWidth="1"/>
    <col min="2" max="3" width="11.83203125" style="14" customWidth="1"/>
    <col min="4" max="4" width="11.83203125" style="30" customWidth="1"/>
    <col min="5" max="5" width="11.6640625" style="14" customWidth="1"/>
    <col min="6" max="6" width="11.1640625" style="14" customWidth="1"/>
    <col min="7" max="7" width="12" style="14" customWidth="1"/>
    <col min="8" max="8" width="10.33203125" style="14" customWidth="1"/>
    <col min="10" max="10" width="16.5" customWidth="1"/>
  </cols>
  <sheetData>
    <row r="1" spans="1:8" ht="18" x14ac:dyDescent="0.2">
      <c r="A1" s="37" t="s">
        <v>96</v>
      </c>
      <c r="B1" s="38"/>
      <c r="C1" s="38"/>
      <c r="D1" s="38"/>
      <c r="E1" s="38"/>
      <c r="F1" s="38"/>
      <c r="G1" s="38"/>
      <c r="H1" s="38"/>
    </row>
    <row r="2" spans="1:8" ht="18" x14ac:dyDescent="0.2">
      <c r="A2" s="37" t="s">
        <v>124</v>
      </c>
      <c r="B2" s="38"/>
      <c r="C2" s="38"/>
      <c r="D2" s="38"/>
      <c r="E2" s="38"/>
      <c r="F2" s="38"/>
      <c r="G2" s="38"/>
      <c r="H2" s="38"/>
    </row>
    <row r="3" spans="1:8" x14ac:dyDescent="0.2">
      <c r="A3" s="39" t="s">
        <v>126</v>
      </c>
      <c r="B3" s="38"/>
      <c r="C3" s="38"/>
      <c r="D3" s="38"/>
      <c r="E3" s="38"/>
      <c r="F3" s="38"/>
      <c r="G3" s="38"/>
      <c r="H3" s="38"/>
    </row>
    <row r="4" spans="1:8" x14ac:dyDescent="0.2">
      <c r="A4" s="12"/>
    </row>
    <row r="5" spans="1:8" ht="25" x14ac:dyDescent="0.2">
      <c r="A5" s="1"/>
      <c r="B5" s="15" t="s">
        <v>120</v>
      </c>
      <c r="C5" s="15" t="s">
        <v>128</v>
      </c>
      <c r="D5" s="31" t="s">
        <v>129</v>
      </c>
      <c r="E5" s="15" t="s">
        <v>121</v>
      </c>
      <c r="F5" s="15" t="s">
        <v>122</v>
      </c>
      <c r="G5" s="15" t="s">
        <v>123</v>
      </c>
      <c r="H5" s="15" t="s">
        <v>0</v>
      </c>
    </row>
    <row r="6" spans="1:8" ht="16" x14ac:dyDescent="0.2">
      <c r="A6" s="9" t="s">
        <v>1</v>
      </c>
      <c r="B6" s="16"/>
      <c r="C6" s="16"/>
      <c r="D6" s="32"/>
      <c r="E6" s="16"/>
      <c r="F6" s="16"/>
      <c r="G6" s="16"/>
      <c r="H6" s="16"/>
    </row>
    <row r="7" spans="1:8" x14ac:dyDescent="0.2">
      <c r="A7" s="2" t="s">
        <v>2</v>
      </c>
      <c r="B7" s="17">
        <v>50</v>
      </c>
      <c r="C7" s="17">
        <v>109.11</v>
      </c>
      <c r="D7" s="22">
        <f>SUM(C7-B7)</f>
        <v>59.11</v>
      </c>
      <c r="E7" s="17">
        <v>50</v>
      </c>
      <c r="F7" s="17">
        <v>50</v>
      </c>
      <c r="G7" s="17">
        <v>50</v>
      </c>
      <c r="H7" s="17">
        <f t="shared" ref="H7:H18" si="0">(((B7)+(E7))+(F7))+(G7)</f>
        <v>200</v>
      </c>
    </row>
    <row r="8" spans="1:8" x14ac:dyDescent="0.2">
      <c r="A8" s="2" t="s">
        <v>130</v>
      </c>
      <c r="B8" s="17">
        <v>25000</v>
      </c>
      <c r="C8" s="17">
        <v>67257.55</v>
      </c>
      <c r="D8" s="22">
        <f t="shared" ref="D8:D21" si="1">SUM(C8-B8)</f>
        <v>42257.55</v>
      </c>
      <c r="E8" s="17">
        <v>25000</v>
      </c>
      <c r="F8" s="17">
        <v>25000</v>
      </c>
      <c r="G8" s="17">
        <v>25000</v>
      </c>
      <c r="H8" s="17">
        <f t="shared" si="0"/>
        <v>100000</v>
      </c>
    </row>
    <row r="9" spans="1:8" x14ac:dyDescent="0.2">
      <c r="A9" s="2" t="s">
        <v>119</v>
      </c>
      <c r="B9" s="17">
        <v>25</v>
      </c>
      <c r="C9" s="17">
        <v>49.77</v>
      </c>
      <c r="D9" s="22">
        <f t="shared" si="1"/>
        <v>24.770000000000003</v>
      </c>
      <c r="E9" s="17">
        <v>25</v>
      </c>
      <c r="F9" s="17">
        <v>25</v>
      </c>
      <c r="G9" s="17">
        <v>25</v>
      </c>
      <c r="H9" s="17">
        <f t="shared" si="0"/>
        <v>100</v>
      </c>
    </row>
    <row r="10" spans="1:8" x14ac:dyDescent="0.2">
      <c r="A10" s="2" t="s">
        <v>102</v>
      </c>
      <c r="B10" s="17">
        <v>10000</v>
      </c>
      <c r="C10" s="17">
        <v>0</v>
      </c>
      <c r="D10" s="22">
        <f t="shared" si="1"/>
        <v>-10000</v>
      </c>
      <c r="E10" s="17">
        <v>60000</v>
      </c>
      <c r="F10" s="17">
        <v>5000</v>
      </c>
      <c r="G10" s="17">
        <v>5000</v>
      </c>
      <c r="H10" s="17">
        <f t="shared" si="0"/>
        <v>80000</v>
      </c>
    </row>
    <row r="11" spans="1:8" x14ac:dyDescent="0.2">
      <c r="A11" s="2" t="s">
        <v>100</v>
      </c>
      <c r="B11" s="17">
        <v>10000</v>
      </c>
      <c r="C11" s="17">
        <v>0</v>
      </c>
      <c r="D11" s="22">
        <f t="shared" si="1"/>
        <v>-10000</v>
      </c>
      <c r="E11" s="17">
        <v>100000</v>
      </c>
      <c r="F11" s="17">
        <v>5000</v>
      </c>
      <c r="G11" s="17">
        <v>25000</v>
      </c>
      <c r="H11" s="17">
        <f t="shared" si="0"/>
        <v>140000</v>
      </c>
    </row>
    <row r="12" spans="1:8" x14ac:dyDescent="0.2">
      <c r="A12" s="2" t="s">
        <v>3</v>
      </c>
      <c r="B12" s="17">
        <v>10000</v>
      </c>
      <c r="C12" s="17">
        <v>13901.6</v>
      </c>
      <c r="D12" s="22">
        <f t="shared" si="1"/>
        <v>3901.6000000000004</v>
      </c>
      <c r="E12" s="17">
        <v>15000</v>
      </c>
      <c r="F12" s="17">
        <v>15000</v>
      </c>
      <c r="G12" s="17">
        <v>20000</v>
      </c>
      <c r="H12" s="17">
        <f t="shared" si="0"/>
        <v>60000</v>
      </c>
    </row>
    <row r="13" spans="1:8" x14ac:dyDescent="0.2">
      <c r="A13" s="2" t="s">
        <v>103</v>
      </c>
      <c r="B13" s="17">
        <v>250</v>
      </c>
      <c r="C13" s="17">
        <v>1196.71</v>
      </c>
      <c r="D13" s="22">
        <f t="shared" si="1"/>
        <v>946.71</v>
      </c>
      <c r="E13" s="17">
        <v>250</v>
      </c>
      <c r="F13" s="17">
        <v>250</v>
      </c>
      <c r="G13" s="17">
        <v>250</v>
      </c>
      <c r="H13" s="17">
        <f t="shared" si="0"/>
        <v>1000</v>
      </c>
    </row>
    <row r="14" spans="1:8" x14ac:dyDescent="0.2">
      <c r="A14" s="2" t="s">
        <v>104</v>
      </c>
      <c r="B14" s="17">
        <v>10000</v>
      </c>
      <c r="C14" s="17">
        <v>18000</v>
      </c>
      <c r="D14" s="22">
        <f t="shared" si="1"/>
        <v>8000</v>
      </c>
      <c r="E14" s="17">
        <v>10000</v>
      </c>
      <c r="F14" s="17">
        <v>15000</v>
      </c>
      <c r="G14" s="17">
        <v>25000</v>
      </c>
      <c r="H14" s="17">
        <f t="shared" si="0"/>
        <v>60000</v>
      </c>
    </row>
    <row r="15" spans="1:8" s="13" customFormat="1" x14ac:dyDescent="0.2">
      <c r="A15" s="2" t="s">
        <v>131</v>
      </c>
      <c r="B15" s="17">
        <v>0</v>
      </c>
      <c r="C15" s="17">
        <f>SUM(493.15+61.06)</f>
        <v>554.21</v>
      </c>
      <c r="D15" s="22">
        <f t="shared" si="1"/>
        <v>554.21</v>
      </c>
      <c r="E15" s="17"/>
      <c r="F15" s="17"/>
      <c r="G15" s="17"/>
      <c r="H15" s="17"/>
    </row>
    <row r="16" spans="1:8" x14ac:dyDescent="0.2">
      <c r="A16" s="2" t="s">
        <v>4</v>
      </c>
      <c r="B16" s="17">
        <v>20000</v>
      </c>
      <c r="C16" s="17">
        <v>30468</v>
      </c>
      <c r="D16" s="22">
        <f t="shared" si="1"/>
        <v>10468</v>
      </c>
      <c r="E16" s="17">
        <v>7500</v>
      </c>
      <c r="F16" s="17">
        <v>7500</v>
      </c>
      <c r="G16" s="17">
        <v>7500</v>
      </c>
      <c r="H16" s="17">
        <f t="shared" si="0"/>
        <v>42500</v>
      </c>
    </row>
    <row r="17" spans="1:8" s="13" customFormat="1" x14ac:dyDescent="0.2">
      <c r="A17" s="6" t="s">
        <v>132</v>
      </c>
      <c r="B17" s="17">
        <v>0</v>
      </c>
      <c r="C17" s="17">
        <v>755.9</v>
      </c>
      <c r="D17" s="22">
        <f t="shared" si="1"/>
        <v>755.9</v>
      </c>
      <c r="E17" s="17"/>
      <c r="F17" s="17"/>
      <c r="G17" s="17"/>
      <c r="H17" s="17"/>
    </row>
    <row r="18" spans="1:8" x14ac:dyDescent="0.2">
      <c r="A18" s="2" t="s">
        <v>97</v>
      </c>
      <c r="B18" s="17">
        <f>0</f>
        <v>0</v>
      </c>
      <c r="C18" s="17">
        <v>5000</v>
      </c>
      <c r="D18" s="22">
        <f t="shared" si="1"/>
        <v>5000</v>
      </c>
      <c r="E18" s="17">
        <v>200</v>
      </c>
      <c r="F18" s="17">
        <v>1200</v>
      </c>
      <c r="G18" s="17">
        <v>23600</v>
      </c>
      <c r="H18" s="17">
        <f t="shared" si="0"/>
        <v>25000</v>
      </c>
    </row>
    <row r="19" spans="1:8" x14ac:dyDescent="0.2">
      <c r="A19" s="2" t="s">
        <v>101</v>
      </c>
      <c r="B19" s="17">
        <v>30000</v>
      </c>
      <c r="C19" s="17">
        <v>9097.2199999999993</v>
      </c>
      <c r="D19" s="22">
        <f t="shared" si="1"/>
        <v>-20902.78</v>
      </c>
      <c r="E19" s="17">
        <v>65000</v>
      </c>
      <c r="F19" s="17">
        <v>0</v>
      </c>
      <c r="G19" s="17">
        <v>0</v>
      </c>
      <c r="H19" s="17">
        <f t="shared" ref="H19" si="2">(((B19)+(E19))+(F19))+(G19)</f>
        <v>95000</v>
      </c>
    </row>
    <row r="20" spans="1:8" x14ac:dyDescent="0.2">
      <c r="A20" s="2" t="s">
        <v>98</v>
      </c>
      <c r="B20" s="17">
        <v>12500</v>
      </c>
      <c r="C20" s="17">
        <v>14294.74</v>
      </c>
      <c r="D20" s="22">
        <f t="shared" si="1"/>
        <v>1794.7399999999998</v>
      </c>
      <c r="E20" s="17">
        <v>7500</v>
      </c>
      <c r="F20" s="17">
        <v>0</v>
      </c>
      <c r="G20" s="17">
        <f>0</f>
        <v>0</v>
      </c>
      <c r="H20" s="17">
        <f>(((B20)+(E20))+(F20))+(G20)</f>
        <v>20000</v>
      </c>
    </row>
    <row r="21" spans="1:8" x14ac:dyDescent="0.2">
      <c r="A21" s="2" t="s">
        <v>99</v>
      </c>
      <c r="B21" s="17">
        <f>0</f>
        <v>0</v>
      </c>
      <c r="C21" s="17">
        <v>0</v>
      </c>
      <c r="D21" s="22">
        <f t="shared" si="1"/>
        <v>0</v>
      </c>
      <c r="E21" s="17">
        <v>30000</v>
      </c>
      <c r="F21" s="17">
        <v>210000</v>
      </c>
      <c r="G21" s="17">
        <v>60000</v>
      </c>
      <c r="H21" s="17">
        <f>(((B21)+(E21))+(F21))+(G21)</f>
        <v>300000</v>
      </c>
    </row>
    <row r="22" spans="1:8" x14ac:dyDescent="0.2">
      <c r="A22" s="2" t="s">
        <v>5</v>
      </c>
      <c r="B22" s="18">
        <f>SUM(B7:B21)</f>
        <v>127825</v>
      </c>
      <c r="C22" s="19">
        <f>SUM(C7:C21)</f>
        <v>160684.81</v>
      </c>
      <c r="D22" s="21">
        <f>SUM(C22-B22)</f>
        <v>32859.81</v>
      </c>
      <c r="E22" s="18">
        <f t="shared" ref="E22:H22" si="3">SUM(E7:E21)</f>
        <v>320525</v>
      </c>
      <c r="F22" s="18">
        <f t="shared" si="3"/>
        <v>284025</v>
      </c>
      <c r="G22" s="18">
        <f t="shared" si="3"/>
        <v>191425</v>
      </c>
      <c r="H22" s="18">
        <f t="shared" si="3"/>
        <v>923800</v>
      </c>
    </row>
    <row r="23" spans="1:8" x14ac:dyDescent="0.2">
      <c r="A23" s="2"/>
      <c r="B23" s="20"/>
      <c r="C23" s="20"/>
      <c r="D23" s="21"/>
      <c r="E23" s="20"/>
      <c r="F23" s="20"/>
      <c r="G23" s="20"/>
      <c r="H23" s="20"/>
    </row>
    <row r="24" spans="1:8" ht="16" x14ac:dyDescent="0.2">
      <c r="A24" s="9" t="s">
        <v>6</v>
      </c>
      <c r="B24" s="16"/>
      <c r="C24" s="16"/>
      <c r="D24" s="32"/>
      <c r="E24" s="16"/>
      <c r="F24" s="16"/>
      <c r="G24" s="16"/>
      <c r="H24" s="16"/>
    </row>
    <row r="25" spans="1:8" x14ac:dyDescent="0.2">
      <c r="A25" s="2" t="s">
        <v>7</v>
      </c>
      <c r="B25" s="17"/>
      <c r="C25" s="17"/>
      <c r="D25" s="22"/>
      <c r="E25" s="17"/>
      <c r="F25" s="17"/>
      <c r="G25" s="17"/>
      <c r="H25" s="17"/>
    </row>
    <row r="26" spans="1:8" x14ac:dyDescent="0.2">
      <c r="A26" s="10" t="s">
        <v>8</v>
      </c>
      <c r="B26" s="17">
        <v>500</v>
      </c>
      <c r="C26" s="17">
        <v>700</v>
      </c>
      <c r="D26" s="22">
        <f>SUM(C26-B26)</f>
        <v>200</v>
      </c>
      <c r="E26" s="17">
        <v>750</v>
      </c>
      <c r="F26" s="17">
        <v>500</v>
      </c>
      <c r="G26" s="17">
        <v>250</v>
      </c>
      <c r="H26" s="17">
        <f t="shared" ref="H26:H67" si="4">(((B26)+(E26))+(F26))+(G26)</f>
        <v>2000</v>
      </c>
    </row>
    <row r="27" spans="1:8" x14ac:dyDescent="0.2">
      <c r="A27" s="10" t="s">
        <v>9</v>
      </c>
      <c r="B27" s="17">
        <v>10000</v>
      </c>
      <c r="C27" s="17">
        <v>1262.5</v>
      </c>
      <c r="D27" s="22">
        <f t="shared" ref="D27:D29" si="5">SUM(C27-B27)</f>
        <v>-8737.5</v>
      </c>
      <c r="E27" s="17">
        <f>0</f>
        <v>0</v>
      </c>
      <c r="F27" s="17">
        <v>5000</v>
      </c>
      <c r="G27" s="17">
        <v>0</v>
      </c>
      <c r="H27" s="17">
        <f t="shared" si="4"/>
        <v>15000</v>
      </c>
    </row>
    <row r="28" spans="1:8" x14ac:dyDescent="0.2">
      <c r="A28" s="10" t="s">
        <v>10</v>
      </c>
      <c r="B28" s="17">
        <v>500</v>
      </c>
      <c r="C28" s="17">
        <v>3610</v>
      </c>
      <c r="D28" s="22">
        <f t="shared" si="5"/>
        <v>3110</v>
      </c>
      <c r="E28" s="17">
        <v>500</v>
      </c>
      <c r="F28" s="17">
        <v>500</v>
      </c>
      <c r="G28" s="17">
        <v>500</v>
      </c>
      <c r="H28" s="17">
        <f t="shared" si="4"/>
        <v>2000</v>
      </c>
    </row>
    <row r="29" spans="1:8" x14ac:dyDescent="0.2">
      <c r="A29" s="10" t="s">
        <v>11</v>
      </c>
      <c r="B29" s="17">
        <v>1000</v>
      </c>
      <c r="C29" s="17">
        <v>0</v>
      </c>
      <c r="D29" s="22">
        <f t="shared" si="5"/>
        <v>-1000</v>
      </c>
      <c r="E29" s="17">
        <v>1000</v>
      </c>
      <c r="F29" s="17">
        <v>1000</v>
      </c>
      <c r="G29" s="17">
        <v>1000</v>
      </c>
      <c r="H29" s="17">
        <f t="shared" si="4"/>
        <v>4000</v>
      </c>
    </row>
    <row r="30" spans="1:8" x14ac:dyDescent="0.2">
      <c r="A30" s="2" t="s">
        <v>12</v>
      </c>
      <c r="B30" s="18">
        <f>SUM(B26:B29)</f>
        <v>12000</v>
      </c>
      <c r="C30" s="19">
        <f>SUM(C26:C29)</f>
        <v>5572.5</v>
      </c>
      <c r="D30" s="21">
        <f>SUM(C30-B30)</f>
        <v>-6427.5</v>
      </c>
      <c r="E30" s="18">
        <f t="shared" ref="E30:H30" si="6">SUM(E26:E29)</f>
        <v>2250</v>
      </c>
      <c r="F30" s="18">
        <f t="shared" si="6"/>
        <v>7000</v>
      </c>
      <c r="G30" s="18">
        <f t="shared" si="6"/>
        <v>1750</v>
      </c>
      <c r="H30" s="18">
        <f t="shared" si="6"/>
        <v>23000</v>
      </c>
    </row>
    <row r="31" spans="1:8" x14ac:dyDescent="0.2">
      <c r="A31" s="2"/>
      <c r="B31" s="20"/>
      <c r="C31" s="20"/>
      <c r="D31" s="21"/>
      <c r="E31" s="20"/>
      <c r="F31" s="20"/>
      <c r="G31" s="20"/>
      <c r="H31" s="20"/>
    </row>
    <row r="32" spans="1:8" x14ac:dyDescent="0.2">
      <c r="A32" s="2" t="s">
        <v>133</v>
      </c>
      <c r="B32" s="17">
        <v>200</v>
      </c>
      <c r="C32" s="17">
        <v>189.79</v>
      </c>
      <c r="D32" s="22">
        <f>SUM(C32-B32)</f>
        <v>-10.210000000000008</v>
      </c>
      <c r="E32" s="17">
        <v>200</v>
      </c>
      <c r="F32" s="17">
        <v>7300</v>
      </c>
      <c r="G32" s="17">
        <v>4300</v>
      </c>
      <c r="H32" s="17">
        <f t="shared" si="4"/>
        <v>12000</v>
      </c>
    </row>
    <row r="33" spans="1:8" s="13" customFormat="1" x14ac:dyDescent="0.2">
      <c r="A33" s="2" t="s">
        <v>134</v>
      </c>
      <c r="B33" s="17">
        <v>800</v>
      </c>
      <c r="C33" s="17">
        <v>1527.15</v>
      </c>
      <c r="D33" s="22">
        <f t="shared" ref="D33:D36" si="7">SUM(C33-B33)</f>
        <v>727.15000000000009</v>
      </c>
      <c r="E33" s="17">
        <v>1800</v>
      </c>
      <c r="F33" s="17">
        <v>200</v>
      </c>
      <c r="G33" s="17">
        <v>200</v>
      </c>
      <c r="H33" s="17">
        <f t="shared" si="4"/>
        <v>3000</v>
      </c>
    </row>
    <row r="34" spans="1:8" x14ac:dyDescent="0.2">
      <c r="A34" s="2" t="s">
        <v>13</v>
      </c>
      <c r="B34" s="17">
        <f>0</f>
        <v>0</v>
      </c>
      <c r="C34" s="17">
        <v>0</v>
      </c>
      <c r="D34" s="22">
        <f t="shared" si="7"/>
        <v>0</v>
      </c>
      <c r="E34" s="17">
        <v>0</v>
      </c>
      <c r="F34" s="17">
        <f>0</f>
        <v>0</v>
      </c>
      <c r="G34" s="17">
        <f>0</f>
        <v>0</v>
      </c>
      <c r="H34" s="17">
        <f t="shared" si="4"/>
        <v>0</v>
      </c>
    </row>
    <row r="35" spans="1:8" x14ac:dyDescent="0.2">
      <c r="A35" s="2" t="s">
        <v>14</v>
      </c>
      <c r="B35" s="17">
        <v>2500</v>
      </c>
      <c r="C35" s="17">
        <v>0</v>
      </c>
      <c r="D35" s="22">
        <f t="shared" si="7"/>
        <v>-2500</v>
      </c>
      <c r="E35" s="17">
        <v>2500</v>
      </c>
      <c r="F35" s="17">
        <v>2500</v>
      </c>
      <c r="G35" s="17">
        <v>2500</v>
      </c>
      <c r="H35" s="17">
        <f t="shared" si="4"/>
        <v>10000</v>
      </c>
    </row>
    <row r="36" spans="1:8" x14ac:dyDescent="0.2">
      <c r="A36" s="2" t="s">
        <v>15</v>
      </c>
      <c r="B36" s="17">
        <v>0</v>
      </c>
      <c r="C36" s="17">
        <v>0</v>
      </c>
      <c r="D36" s="22">
        <f t="shared" si="7"/>
        <v>0</v>
      </c>
      <c r="E36" s="17">
        <f>0</f>
        <v>0</v>
      </c>
      <c r="F36" s="17">
        <f>0</f>
        <v>0</v>
      </c>
      <c r="G36" s="17">
        <v>12000</v>
      </c>
      <c r="H36" s="17">
        <f t="shared" si="4"/>
        <v>12000</v>
      </c>
    </row>
    <row r="37" spans="1:8" x14ac:dyDescent="0.2">
      <c r="A37" s="2"/>
      <c r="B37" s="17"/>
      <c r="C37" s="17"/>
      <c r="D37" s="22"/>
      <c r="E37" s="17"/>
      <c r="F37" s="17"/>
      <c r="G37" s="17"/>
      <c r="H37" s="17"/>
    </row>
    <row r="38" spans="1:8" x14ac:dyDescent="0.2">
      <c r="A38" s="2" t="s">
        <v>16</v>
      </c>
      <c r="B38" s="17"/>
      <c r="C38" s="17"/>
      <c r="D38" s="22"/>
      <c r="E38" s="17"/>
      <c r="F38" s="17"/>
      <c r="G38" s="17"/>
      <c r="H38" s="17"/>
    </row>
    <row r="39" spans="1:8" x14ac:dyDescent="0.2">
      <c r="A39" s="10" t="s">
        <v>65</v>
      </c>
      <c r="B39" s="17">
        <v>15000</v>
      </c>
      <c r="C39" s="17">
        <v>10000</v>
      </c>
      <c r="D39" s="22">
        <f>SUM(C39-B39)</f>
        <v>-5000</v>
      </c>
      <c r="E39" s="17">
        <f>15000</f>
        <v>15000</v>
      </c>
      <c r="F39" s="17">
        <f>15000</f>
        <v>15000</v>
      </c>
      <c r="G39" s="17">
        <f>15000</f>
        <v>15000</v>
      </c>
      <c r="H39" s="17">
        <f>(((B39)+(E39))+(F39))+(G39)</f>
        <v>60000</v>
      </c>
    </row>
    <row r="40" spans="1:8" x14ac:dyDescent="0.2">
      <c r="A40" s="10" t="s">
        <v>17</v>
      </c>
      <c r="B40" s="17">
        <v>500</v>
      </c>
      <c r="C40" s="17">
        <v>0</v>
      </c>
      <c r="D40" s="22">
        <f t="shared" ref="D40:D41" si="8">SUM(C40-B40)</f>
        <v>-500</v>
      </c>
      <c r="E40" s="17">
        <v>500</v>
      </c>
      <c r="F40" s="17">
        <v>500</v>
      </c>
      <c r="G40" s="17">
        <v>500</v>
      </c>
      <c r="H40" s="17">
        <f t="shared" si="4"/>
        <v>2000</v>
      </c>
    </row>
    <row r="41" spans="1:8" x14ac:dyDescent="0.2">
      <c r="A41" s="10" t="s">
        <v>18</v>
      </c>
      <c r="B41" s="17">
        <v>50</v>
      </c>
      <c r="C41" s="17">
        <v>0</v>
      </c>
      <c r="D41" s="22">
        <f t="shared" si="8"/>
        <v>-50</v>
      </c>
      <c r="E41" s="17">
        <v>50</v>
      </c>
      <c r="F41" s="17">
        <v>50</v>
      </c>
      <c r="G41" s="17">
        <v>50</v>
      </c>
      <c r="H41" s="17">
        <f t="shared" si="4"/>
        <v>200</v>
      </c>
    </row>
    <row r="42" spans="1:8" x14ac:dyDescent="0.2">
      <c r="A42" s="2" t="s">
        <v>19</v>
      </c>
      <c r="B42" s="18">
        <f>SUM(B39:B41)</f>
        <v>15550</v>
      </c>
      <c r="C42" s="19">
        <f>SUM(C39:C41)</f>
        <v>10000</v>
      </c>
      <c r="D42" s="21">
        <f>SUM(C42-B42)</f>
        <v>-5550</v>
      </c>
      <c r="E42" s="18">
        <f t="shared" ref="E42:H42" si="9">SUM(E39:E41)</f>
        <v>15550</v>
      </c>
      <c r="F42" s="18">
        <f t="shared" si="9"/>
        <v>15550</v>
      </c>
      <c r="G42" s="18">
        <f t="shared" si="9"/>
        <v>15550</v>
      </c>
      <c r="H42" s="18">
        <f t="shared" si="9"/>
        <v>62200</v>
      </c>
    </row>
    <row r="43" spans="1:8" x14ac:dyDescent="0.2">
      <c r="A43" s="2"/>
      <c r="B43" s="20"/>
      <c r="C43" s="20"/>
      <c r="D43" s="21"/>
      <c r="E43" s="20"/>
      <c r="F43" s="20"/>
      <c r="G43" s="20"/>
      <c r="H43" s="20"/>
    </row>
    <row r="44" spans="1:8" x14ac:dyDescent="0.2">
      <c r="A44" s="2" t="s">
        <v>20</v>
      </c>
      <c r="B44" s="17"/>
      <c r="C44" s="17"/>
      <c r="D44" s="22"/>
      <c r="E44" s="17"/>
      <c r="F44" s="17"/>
      <c r="G44" s="17"/>
      <c r="H44" s="17"/>
    </row>
    <row r="45" spans="1:8" x14ac:dyDescent="0.2">
      <c r="A45" s="10" t="s">
        <v>21</v>
      </c>
      <c r="B45" s="17">
        <v>75</v>
      </c>
      <c r="C45" s="17">
        <v>0</v>
      </c>
      <c r="D45" s="22">
        <f>SUM(C45-B45)</f>
        <v>-75</v>
      </c>
      <c r="E45" s="17">
        <v>75</v>
      </c>
      <c r="F45" s="17">
        <v>75</v>
      </c>
      <c r="G45" s="17">
        <v>75</v>
      </c>
      <c r="H45" s="17">
        <f t="shared" si="4"/>
        <v>300</v>
      </c>
    </row>
    <row r="46" spans="1:8" s="13" customFormat="1" x14ac:dyDescent="0.2">
      <c r="A46" s="10" t="s">
        <v>135</v>
      </c>
      <c r="B46" s="17">
        <v>0</v>
      </c>
      <c r="C46" s="17">
        <v>1250</v>
      </c>
      <c r="D46" s="22">
        <f t="shared" ref="D46:D48" si="10">SUM(C46-B46)</f>
        <v>1250</v>
      </c>
      <c r="E46" s="17"/>
      <c r="F46" s="17"/>
      <c r="G46" s="17"/>
      <c r="H46" s="17"/>
    </row>
    <row r="47" spans="1:8" x14ac:dyDescent="0.2">
      <c r="A47" s="10" t="s">
        <v>22</v>
      </c>
      <c r="B47" s="17">
        <f>0</f>
        <v>0</v>
      </c>
      <c r="C47" s="17">
        <v>0</v>
      </c>
      <c r="D47" s="22">
        <f t="shared" si="10"/>
        <v>0</v>
      </c>
      <c r="E47" s="17">
        <v>175</v>
      </c>
      <c r="F47" s="17">
        <f>0</f>
        <v>0</v>
      </c>
      <c r="G47" s="17">
        <f>315</f>
        <v>315</v>
      </c>
      <c r="H47" s="17">
        <f t="shared" si="4"/>
        <v>490</v>
      </c>
    </row>
    <row r="48" spans="1:8" x14ac:dyDescent="0.2">
      <c r="A48" s="2" t="s">
        <v>23</v>
      </c>
      <c r="B48" s="18">
        <f>((B44)+(B45))+(B47)</f>
        <v>75</v>
      </c>
      <c r="C48" s="19">
        <f>SUM(C45:C47)</f>
        <v>1250</v>
      </c>
      <c r="D48" s="21">
        <f t="shared" si="10"/>
        <v>1175</v>
      </c>
      <c r="E48" s="18">
        <f>((E44)+(E45))+(E47)</f>
        <v>250</v>
      </c>
      <c r="F48" s="18">
        <f>((F44)+(F45))+(F47)</f>
        <v>75</v>
      </c>
      <c r="G48" s="18">
        <f>((G44)+(G45))+(G47)</f>
        <v>390</v>
      </c>
      <c r="H48" s="18">
        <f t="shared" si="4"/>
        <v>790</v>
      </c>
    </row>
    <row r="49" spans="1:15" x14ac:dyDescent="0.2">
      <c r="A49" s="2"/>
      <c r="B49" s="20"/>
      <c r="C49" s="20"/>
      <c r="D49" s="21"/>
      <c r="E49" s="20"/>
      <c r="F49" s="20"/>
      <c r="G49" s="20"/>
      <c r="H49" s="20"/>
    </row>
    <row r="50" spans="1:15" x14ac:dyDescent="0.2">
      <c r="A50" s="2" t="s">
        <v>105</v>
      </c>
      <c r="B50" s="17"/>
      <c r="C50" s="17"/>
      <c r="D50" s="22"/>
      <c r="E50" s="17"/>
      <c r="F50" s="17"/>
      <c r="G50" s="17"/>
      <c r="H50" s="17"/>
    </row>
    <row r="51" spans="1:15" x14ac:dyDescent="0.2">
      <c r="A51" s="10" t="s">
        <v>106</v>
      </c>
      <c r="B51" s="17">
        <v>0</v>
      </c>
      <c r="C51" s="17">
        <v>0</v>
      </c>
      <c r="D51" s="22">
        <f>SUM(C51-B51)</f>
        <v>0</v>
      </c>
      <c r="E51" s="17">
        <v>2500</v>
      </c>
      <c r="F51" s="17">
        <v>0</v>
      </c>
      <c r="G51" s="17">
        <v>0</v>
      </c>
      <c r="H51" s="17">
        <f>SUM(B51:G51)</f>
        <v>2500</v>
      </c>
    </row>
    <row r="52" spans="1:15" x14ac:dyDescent="0.2">
      <c r="A52" s="10" t="s">
        <v>60</v>
      </c>
      <c r="B52" s="17">
        <v>650</v>
      </c>
      <c r="C52" s="17">
        <v>450</v>
      </c>
      <c r="D52" s="22">
        <f t="shared" ref="D52:D54" si="11">SUM(C52-B52)</f>
        <v>-200</v>
      </c>
      <c r="E52" s="17">
        <v>0</v>
      </c>
      <c r="F52" s="17">
        <v>0</v>
      </c>
      <c r="G52" s="17">
        <v>0</v>
      </c>
      <c r="H52" s="17">
        <f t="shared" ref="H52:H54" si="12">SUM(B52:G52)</f>
        <v>900</v>
      </c>
    </row>
    <row r="53" spans="1:15" x14ac:dyDescent="0.2">
      <c r="A53" s="10" t="s">
        <v>107</v>
      </c>
      <c r="B53" s="17">
        <v>0</v>
      </c>
      <c r="C53" s="17">
        <v>0</v>
      </c>
      <c r="D53" s="22">
        <f t="shared" si="11"/>
        <v>0</v>
      </c>
      <c r="E53" s="17">
        <v>1000</v>
      </c>
      <c r="F53" s="17">
        <v>0</v>
      </c>
      <c r="G53" s="17">
        <v>0</v>
      </c>
      <c r="H53" s="17">
        <f t="shared" si="12"/>
        <v>1000</v>
      </c>
    </row>
    <row r="54" spans="1:15" x14ac:dyDescent="0.2">
      <c r="A54" s="10" t="s">
        <v>108</v>
      </c>
      <c r="B54" s="17">
        <v>0</v>
      </c>
      <c r="C54" s="17">
        <v>4121.3500000000004</v>
      </c>
      <c r="D54" s="22">
        <f t="shared" si="11"/>
        <v>4121.3500000000004</v>
      </c>
      <c r="E54" s="17">
        <v>1000</v>
      </c>
      <c r="F54" s="17">
        <v>0</v>
      </c>
      <c r="G54" s="17">
        <v>0</v>
      </c>
      <c r="H54" s="17">
        <f t="shared" si="12"/>
        <v>9242.7000000000007</v>
      </c>
    </row>
    <row r="55" spans="1:15" s="7" customFormat="1" x14ac:dyDescent="0.2">
      <c r="A55" s="6" t="s">
        <v>109</v>
      </c>
      <c r="B55" s="19">
        <f>SUM(B51:B54)</f>
        <v>650</v>
      </c>
      <c r="C55" s="19">
        <f>SUM(C51:C54)</f>
        <v>4571.3500000000004</v>
      </c>
      <c r="D55" s="21">
        <f>SUM(C55-B55)</f>
        <v>3921.3500000000004</v>
      </c>
      <c r="E55" s="19">
        <f t="shared" ref="E55:H55" si="13">SUM(E51:E54)</f>
        <v>4500</v>
      </c>
      <c r="F55" s="19">
        <f t="shared" si="13"/>
        <v>0</v>
      </c>
      <c r="G55" s="19">
        <f t="shared" si="13"/>
        <v>0</v>
      </c>
      <c r="H55" s="19">
        <f t="shared" si="13"/>
        <v>13642.7</v>
      </c>
    </row>
    <row r="56" spans="1:15" s="7" customFormat="1" x14ac:dyDescent="0.2">
      <c r="A56" s="6"/>
      <c r="B56" s="20"/>
      <c r="C56" s="20"/>
      <c r="D56" s="21"/>
      <c r="E56" s="20"/>
      <c r="F56" s="20"/>
      <c r="G56" s="20"/>
      <c r="H56" s="20"/>
    </row>
    <row r="57" spans="1:15" x14ac:dyDescent="0.2">
      <c r="A57" s="2" t="s">
        <v>110</v>
      </c>
      <c r="B57" s="17"/>
      <c r="C57" s="17"/>
      <c r="D57" s="22"/>
      <c r="E57" s="17"/>
      <c r="F57" s="17"/>
      <c r="G57" s="17"/>
      <c r="H57" s="17"/>
    </row>
    <row r="58" spans="1:15" x14ac:dyDescent="0.2">
      <c r="A58" s="10" t="s">
        <v>24</v>
      </c>
      <c r="B58" s="17">
        <f>0</f>
        <v>0</v>
      </c>
      <c r="C58" s="17">
        <v>0</v>
      </c>
      <c r="D58" s="22">
        <f>SUM(C58-B58)</f>
        <v>0</v>
      </c>
      <c r="E58" s="17">
        <f>0</f>
        <v>0</v>
      </c>
      <c r="F58" s="17">
        <f>0</f>
        <v>0</v>
      </c>
      <c r="G58" s="17">
        <f>7125</f>
        <v>7125</v>
      </c>
      <c r="H58" s="17">
        <f t="shared" si="4"/>
        <v>7125</v>
      </c>
      <c r="J58" s="2"/>
      <c r="K58" s="3"/>
      <c r="L58" s="3"/>
      <c r="M58" s="3"/>
      <c r="N58" s="3"/>
      <c r="O58" s="3"/>
    </row>
    <row r="59" spans="1:15" x14ac:dyDescent="0.2">
      <c r="A59" s="10" t="s">
        <v>114</v>
      </c>
      <c r="B59" s="17">
        <f>3475</f>
        <v>3475</v>
      </c>
      <c r="C59" s="17">
        <v>3500</v>
      </c>
      <c r="D59" s="22">
        <f t="shared" ref="D59:D68" si="14">SUM(C59-B59)</f>
        <v>25</v>
      </c>
      <c r="E59" s="17">
        <f>0</f>
        <v>0</v>
      </c>
      <c r="F59" s="17">
        <f>800</f>
        <v>800</v>
      </c>
      <c r="G59" s="17">
        <v>120000</v>
      </c>
      <c r="H59" s="17">
        <f t="shared" si="4"/>
        <v>124275</v>
      </c>
      <c r="J59" s="2"/>
      <c r="K59" s="3"/>
      <c r="L59" s="3"/>
      <c r="M59" s="3"/>
      <c r="N59" s="3"/>
      <c r="O59" s="3"/>
    </row>
    <row r="60" spans="1:15" x14ac:dyDescent="0.2">
      <c r="A60" s="10" t="s">
        <v>25</v>
      </c>
      <c r="B60" s="17">
        <f>2500</f>
        <v>2500</v>
      </c>
      <c r="C60" s="17">
        <v>2500</v>
      </c>
      <c r="D60" s="22">
        <f t="shared" si="14"/>
        <v>0</v>
      </c>
      <c r="E60" s="17">
        <f>0</f>
        <v>0</v>
      </c>
      <c r="F60" s="17">
        <v>5000</v>
      </c>
      <c r="G60" s="17">
        <f>0</f>
        <v>0</v>
      </c>
      <c r="H60" s="17">
        <f t="shared" si="4"/>
        <v>7500</v>
      </c>
      <c r="J60" s="2"/>
      <c r="K60" s="3"/>
      <c r="L60" s="3"/>
      <c r="M60" s="3"/>
      <c r="N60" s="3"/>
      <c r="O60" s="3"/>
    </row>
    <row r="61" spans="1:15" x14ac:dyDescent="0.2">
      <c r="A61" s="10" t="s">
        <v>26</v>
      </c>
      <c r="B61" s="17">
        <f>0</f>
        <v>0</v>
      </c>
      <c r="C61" s="17">
        <v>0</v>
      </c>
      <c r="D61" s="22">
        <f t="shared" si="14"/>
        <v>0</v>
      </c>
      <c r="E61" s="17">
        <v>700</v>
      </c>
      <c r="F61" s="17">
        <f>300</f>
        <v>300</v>
      </c>
      <c r="G61" s="17">
        <f>0</f>
        <v>0</v>
      </c>
      <c r="H61" s="17">
        <f t="shared" si="4"/>
        <v>1000</v>
      </c>
      <c r="J61" s="2"/>
      <c r="K61" s="3"/>
      <c r="L61" s="3"/>
      <c r="M61" s="3"/>
      <c r="N61" s="3"/>
      <c r="O61" s="3"/>
    </row>
    <row r="62" spans="1:15" x14ac:dyDescent="0.2">
      <c r="A62" s="10" t="s">
        <v>27</v>
      </c>
      <c r="B62" s="17">
        <f>0</f>
        <v>0</v>
      </c>
      <c r="C62" s="17">
        <v>0</v>
      </c>
      <c r="D62" s="22">
        <f t="shared" si="14"/>
        <v>0</v>
      </c>
      <c r="E62" s="17">
        <f>0</f>
        <v>0</v>
      </c>
      <c r="F62" s="17">
        <f>0</f>
        <v>0</v>
      </c>
      <c r="G62" s="17">
        <f>200</f>
        <v>200</v>
      </c>
      <c r="H62" s="17">
        <f t="shared" si="4"/>
        <v>200</v>
      </c>
      <c r="J62" s="2"/>
      <c r="K62" s="3"/>
      <c r="L62" s="3"/>
      <c r="M62" s="3"/>
      <c r="N62" s="3"/>
      <c r="O62" s="3"/>
    </row>
    <row r="63" spans="1:15" x14ac:dyDescent="0.2">
      <c r="A63" s="10" t="s">
        <v>115</v>
      </c>
      <c r="B63" s="17">
        <f>0</f>
        <v>0</v>
      </c>
      <c r="C63" s="17">
        <v>0</v>
      </c>
      <c r="D63" s="22">
        <f t="shared" si="14"/>
        <v>0</v>
      </c>
      <c r="E63" s="17">
        <f>0</f>
        <v>0</v>
      </c>
      <c r="F63" s="17">
        <f>0</f>
        <v>0</v>
      </c>
      <c r="G63" s="17">
        <v>400</v>
      </c>
      <c r="H63" s="17">
        <f t="shared" si="4"/>
        <v>400</v>
      </c>
      <c r="J63" s="2"/>
      <c r="K63" s="3"/>
      <c r="L63" s="3"/>
      <c r="M63" s="3"/>
      <c r="N63" s="3"/>
      <c r="O63" s="3"/>
    </row>
    <row r="64" spans="1:15" x14ac:dyDescent="0.2">
      <c r="A64" s="10" t="s">
        <v>111</v>
      </c>
      <c r="B64" s="17">
        <f>0</f>
        <v>0</v>
      </c>
      <c r="C64" s="17">
        <v>0</v>
      </c>
      <c r="D64" s="22">
        <f t="shared" si="14"/>
        <v>0</v>
      </c>
      <c r="E64" s="17">
        <v>0</v>
      </c>
      <c r="F64" s="17">
        <v>15000</v>
      </c>
      <c r="G64" s="17">
        <v>5000</v>
      </c>
      <c r="H64" s="17">
        <f t="shared" si="4"/>
        <v>20000</v>
      </c>
      <c r="J64" s="2"/>
      <c r="K64" s="3"/>
      <c r="L64" s="3"/>
      <c r="M64" s="3"/>
      <c r="N64" s="3"/>
      <c r="O64" s="3"/>
    </row>
    <row r="65" spans="1:15" x14ac:dyDescent="0.2">
      <c r="A65" s="10" t="s">
        <v>28</v>
      </c>
      <c r="B65" s="17">
        <f>0</f>
        <v>0</v>
      </c>
      <c r="C65" s="17">
        <v>0</v>
      </c>
      <c r="D65" s="22">
        <f t="shared" si="14"/>
        <v>0</v>
      </c>
      <c r="E65" s="17">
        <f>0</f>
        <v>0</v>
      </c>
      <c r="F65" s="17">
        <f>0</f>
        <v>0</v>
      </c>
      <c r="G65" s="17">
        <v>1500</v>
      </c>
      <c r="H65" s="17">
        <f t="shared" si="4"/>
        <v>1500</v>
      </c>
      <c r="J65" s="2"/>
      <c r="K65" s="3"/>
      <c r="L65" s="3"/>
      <c r="M65" s="3"/>
      <c r="N65" s="3"/>
      <c r="O65" s="3"/>
    </row>
    <row r="66" spans="1:15" x14ac:dyDescent="0.2">
      <c r="A66" s="10" t="s">
        <v>29</v>
      </c>
      <c r="B66" s="17">
        <f>0</f>
        <v>0</v>
      </c>
      <c r="C66" s="17">
        <v>0</v>
      </c>
      <c r="D66" s="22">
        <f t="shared" si="14"/>
        <v>0</v>
      </c>
      <c r="E66" s="17">
        <v>1400</v>
      </c>
      <c r="F66" s="17">
        <f>0</f>
        <v>0</v>
      </c>
      <c r="G66" s="17">
        <v>2700</v>
      </c>
      <c r="H66" s="17">
        <f t="shared" si="4"/>
        <v>4100</v>
      </c>
      <c r="J66" s="2"/>
      <c r="K66" s="3"/>
      <c r="L66" s="3"/>
      <c r="M66" s="3"/>
      <c r="N66" s="3"/>
      <c r="O66" s="3"/>
    </row>
    <row r="67" spans="1:15" x14ac:dyDescent="0.2">
      <c r="A67" s="10" t="s">
        <v>30</v>
      </c>
      <c r="B67" s="17">
        <f>0</f>
        <v>0</v>
      </c>
      <c r="C67" s="17">
        <v>0</v>
      </c>
      <c r="D67" s="22">
        <f t="shared" si="14"/>
        <v>0</v>
      </c>
      <c r="E67" s="17">
        <v>0</v>
      </c>
      <c r="F67" s="17">
        <f>0</f>
        <v>0</v>
      </c>
      <c r="G67" s="17">
        <f>850</f>
        <v>850</v>
      </c>
      <c r="H67" s="17">
        <f t="shared" si="4"/>
        <v>850</v>
      </c>
      <c r="J67" s="2"/>
      <c r="K67" s="3"/>
      <c r="L67" s="3"/>
      <c r="M67" s="3"/>
      <c r="N67" s="3"/>
      <c r="O67" s="3"/>
    </row>
    <row r="68" spans="1:15" x14ac:dyDescent="0.2">
      <c r="A68" s="2" t="s">
        <v>31</v>
      </c>
      <c r="B68" s="18">
        <f>SUM(B58:B67)</f>
        <v>5975</v>
      </c>
      <c r="C68" s="19">
        <f>SUM(C58:C67)</f>
        <v>6000</v>
      </c>
      <c r="D68" s="21">
        <f t="shared" si="14"/>
        <v>25</v>
      </c>
      <c r="E68" s="18">
        <f t="shared" ref="E68:H68" si="15">SUM(E58:E67)</f>
        <v>2100</v>
      </c>
      <c r="F68" s="18">
        <f t="shared" si="15"/>
        <v>21100</v>
      </c>
      <c r="G68" s="18">
        <f t="shared" si="15"/>
        <v>137775</v>
      </c>
      <c r="H68" s="18">
        <f t="shared" si="15"/>
        <v>166950</v>
      </c>
      <c r="J68" s="2"/>
      <c r="K68" s="4"/>
      <c r="L68" s="4"/>
      <c r="M68" s="4"/>
      <c r="N68" s="4"/>
      <c r="O68" s="4"/>
    </row>
    <row r="69" spans="1:15" x14ac:dyDescent="0.2">
      <c r="J69" s="2"/>
      <c r="K69" s="8"/>
      <c r="L69" s="8"/>
      <c r="M69" s="8"/>
      <c r="N69" s="8"/>
      <c r="O69" s="8"/>
    </row>
    <row r="70" spans="1:15" x14ac:dyDescent="0.2">
      <c r="A70" s="2" t="s">
        <v>113</v>
      </c>
      <c r="J70" s="2"/>
      <c r="K70" s="8"/>
      <c r="L70" s="8"/>
      <c r="M70" s="8"/>
      <c r="N70" s="8"/>
      <c r="O70" s="8"/>
    </row>
    <row r="71" spans="1:15" x14ac:dyDescent="0.2">
      <c r="A71" s="10" t="s">
        <v>24</v>
      </c>
      <c r="B71" s="17">
        <f>0</f>
        <v>0</v>
      </c>
      <c r="C71" s="17"/>
      <c r="D71" s="22">
        <f>SUM(C71-B71)</f>
        <v>0</v>
      </c>
      <c r="E71" s="17">
        <v>2500</v>
      </c>
      <c r="F71" s="17">
        <f>0</f>
        <v>0</v>
      </c>
      <c r="G71" s="17">
        <v>0</v>
      </c>
      <c r="H71" s="17">
        <f t="shared" ref="H71:H80" si="16">(((B71)+(E71))+(F71))+(G71)</f>
        <v>2500</v>
      </c>
      <c r="J71" s="2"/>
      <c r="K71" s="8"/>
      <c r="L71" s="8"/>
      <c r="M71" s="8"/>
      <c r="N71" s="8"/>
      <c r="O71" s="8"/>
    </row>
    <row r="72" spans="1:15" x14ac:dyDescent="0.2">
      <c r="A72" s="10" t="s">
        <v>114</v>
      </c>
      <c r="B72" s="17">
        <v>4000</v>
      </c>
      <c r="C72" s="17">
        <f>SUM(500+3097.22)</f>
        <v>3597.22</v>
      </c>
      <c r="D72" s="22">
        <f t="shared" ref="D72:D81" si="17">SUM(C72-B72)</f>
        <v>-402.7800000000002</v>
      </c>
      <c r="E72" s="17">
        <v>17500</v>
      </c>
      <c r="F72" s="17">
        <v>0</v>
      </c>
      <c r="G72" s="17">
        <v>0</v>
      </c>
      <c r="H72" s="17">
        <f t="shared" si="16"/>
        <v>21500</v>
      </c>
      <c r="J72" s="2"/>
      <c r="K72" s="8"/>
      <c r="L72" s="8"/>
      <c r="M72" s="8"/>
      <c r="N72" s="8"/>
      <c r="O72" s="8"/>
    </row>
    <row r="73" spans="1:15" x14ac:dyDescent="0.2">
      <c r="A73" s="10" t="s">
        <v>25</v>
      </c>
      <c r="B73" s="17">
        <v>2500</v>
      </c>
      <c r="C73" s="17">
        <v>2000</v>
      </c>
      <c r="D73" s="22">
        <f t="shared" si="17"/>
        <v>-500</v>
      </c>
      <c r="E73" s="17">
        <v>2000</v>
      </c>
      <c r="F73" s="17">
        <v>0</v>
      </c>
      <c r="G73" s="17">
        <f>0</f>
        <v>0</v>
      </c>
      <c r="H73" s="17">
        <f t="shared" si="16"/>
        <v>4500</v>
      </c>
      <c r="J73" s="2"/>
      <c r="K73" s="8"/>
      <c r="L73" s="8"/>
      <c r="M73" s="8"/>
      <c r="N73" s="8"/>
      <c r="O73" s="8"/>
    </row>
    <row r="74" spans="1:15" x14ac:dyDescent="0.2">
      <c r="A74" s="10" t="s">
        <v>60</v>
      </c>
      <c r="B74" s="17">
        <v>650</v>
      </c>
      <c r="C74" s="17">
        <v>450</v>
      </c>
      <c r="D74" s="22">
        <f t="shared" si="17"/>
        <v>-200</v>
      </c>
      <c r="E74" s="17">
        <v>0</v>
      </c>
      <c r="F74" s="17">
        <v>0</v>
      </c>
      <c r="G74" s="17">
        <f>0</f>
        <v>0</v>
      </c>
      <c r="H74" s="17">
        <f t="shared" si="16"/>
        <v>650</v>
      </c>
      <c r="J74" s="2"/>
      <c r="K74" s="8"/>
      <c r="L74" s="8"/>
      <c r="M74" s="8"/>
      <c r="N74" s="8"/>
      <c r="O74" s="8"/>
    </row>
    <row r="75" spans="1:15" x14ac:dyDescent="0.2">
      <c r="A75" s="10" t="s">
        <v>27</v>
      </c>
      <c r="B75" s="17">
        <f>0</f>
        <v>0</v>
      </c>
      <c r="C75" s="17">
        <v>0</v>
      </c>
      <c r="D75" s="22">
        <f t="shared" si="17"/>
        <v>0</v>
      </c>
      <c r="E75" s="17">
        <v>200</v>
      </c>
      <c r="F75" s="17">
        <f>0</f>
        <v>0</v>
      </c>
      <c r="G75" s="17">
        <v>0</v>
      </c>
      <c r="H75" s="17">
        <f t="shared" si="16"/>
        <v>200</v>
      </c>
      <c r="J75" s="2"/>
      <c r="K75" s="8"/>
      <c r="L75" s="8"/>
      <c r="M75" s="8"/>
      <c r="N75" s="8"/>
      <c r="O75" s="8"/>
    </row>
    <row r="76" spans="1:15" x14ac:dyDescent="0.2">
      <c r="A76" s="10" t="s">
        <v>115</v>
      </c>
      <c r="B76" s="17">
        <f>0</f>
        <v>0</v>
      </c>
      <c r="C76" s="17">
        <v>0</v>
      </c>
      <c r="D76" s="22">
        <f t="shared" si="17"/>
        <v>0</v>
      </c>
      <c r="E76" s="17">
        <v>400</v>
      </c>
      <c r="F76" s="17">
        <f>0</f>
        <v>0</v>
      </c>
      <c r="G76" s="17">
        <v>0</v>
      </c>
      <c r="H76" s="17">
        <f t="shared" si="16"/>
        <v>400</v>
      </c>
      <c r="J76" s="2"/>
      <c r="K76" s="8"/>
      <c r="L76" s="8"/>
      <c r="M76" s="8"/>
      <c r="N76" s="8"/>
      <c r="O76" s="8"/>
    </row>
    <row r="77" spans="1:15" x14ac:dyDescent="0.2">
      <c r="A77" s="10" t="s">
        <v>111</v>
      </c>
      <c r="B77" s="17">
        <v>3500</v>
      </c>
      <c r="C77" s="17">
        <v>0</v>
      </c>
      <c r="D77" s="22">
        <f t="shared" si="17"/>
        <v>-3500</v>
      </c>
      <c r="E77" s="17">
        <v>0</v>
      </c>
      <c r="F77" s="17">
        <v>0</v>
      </c>
      <c r="G77" s="17">
        <v>0</v>
      </c>
      <c r="H77" s="17">
        <f t="shared" si="16"/>
        <v>3500</v>
      </c>
      <c r="J77" s="2"/>
      <c r="K77" s="8"/>
      <c r="L77" s="8"/>
      <c r="M77" s="8"/>
      <c r="N77" s="8"/>
      <c r="O77" s="8"/>
    </row>
    <row r="78" spans="1:15" x14ac:dyDescent="0.2">
      <c r="A78" s="10" t="s">
        <v>28</v>
      </c>
      <c r="B78" s="17">
        <f>0</f>
        <v>0</v>
      </c>
      <c r="C78" s="17">
        <v>0</v>
      </c>
      <c r="D78" s="22">
        <f t="shared" si="17"/>
        <v>0</v>
      </c>
      <c r="E78" s="17">
        <f>0</f>
        <v>0</v>
      </c>
      <c r="F78" s="17">
        <f>0</f>
        <v>0</v>
      </c>
      <c r="G78" s="17">
        <v>0</v>
      </c>
      <c r="H78" s="17">
        <f t="shared" si="16"/>
        <v>0</v>
      </c>
      <c r="J78" s="2"/>
      <c r="K78" s="8"/>
      <c r="L78" s="8"/>
      <c r="M78" s="8"/>
      <c r="N78" s="8"/>
      <c r="O78" s="8"/>
    </row>
    <row r="79" spans="1:15" x14ac:dyDescent="0.2">
      <c r="A79" s="10" t="s">
        <v>29</v>
      </c>
      <c r="B79" s="17">
        <v>2000</v>
      </c>
      <c r="C79" s="17">
        <v>341.72</v>
      </c>
      <c r="D79" s="22">
        <f t="shared" si="17"/>
        <v>-1658.28</v>
      </c>
      <c r="E79" s="17">
        <v>0</v>
      </c>
      <c r="F79" s="17">
        <f>0</f>
        <v>0</v>
      </c>
      <c r="G79" s="17">
        <v>0</v>
      </c>
      <c r="H79" s="17">
        <f t="shared" si="16"/>
        <v>2000</v>
      </c>
      <c r="J79" s="2"/>
      <c r="K79" s="8"/>
      <c r="L79" s="8"/>
      <c r="M79" s="8"/>
      <c r="N79" s="8"/>
      <c r="O79" s="8"/>
    </row>
    <row r="80" spans="1:15" x14ac:dyDescent="0.2">
      <c r="A80" s="10" t="s">
        <v>30</v>
      </c>
      <c r="B80" s="17">
        <v>850</v>
      </c>
      <c r="C80" s="17">
        <v>0</v>
      </c>
      <c r="D80" s="22">
        <f t="shared" si="17"/>
        <v>-850</v>
      </c>
      <c r="E80" s="17">
        <v>0</v>
      </c>
      <c r="F80" s="17">
        <f>0</f>
        <v>0</v>
      </c>
      <c r="G80" s="17">
        <v>0</v>
      </c>
      <c r="H80" s="17">
        <f t="shared" si="16"/>
        <v>850</v>
      </c>
      <c r="J80" s="2"/>
      <c r="K80" s="8"/>
      <c r="L80" s="8"/>
      <c r="M80" s="8"/>
      <c r="N80" s="8"/>
      <c r="O80" s="8"/>
    </row>
    <row r="81" spans="1:15" x14ac:dyDescent="0.2">
      <c r="A81" s="2" t="s">
        <v>112</v>
      </c>
      <c r="B81" s="18">
        <f>SUM(B71:B80)</f>
        <v>13500</v>
      </c>
      <c r="C81" s="19">
        <f>SUM(C71:C80)</f>
        <v>6388.94</v>
      </c>
      <c r="D81" s="21">
        <f t="shared" si="17"/>
        <v>-7111.06</v>
      </c>
      <c r="E81" s="18">
        <f>SUM(E71:E80)</f>
        <v>22600</v>
      </c>
      <c r="F81" s="18">
        <f>SUM(F71:F80)</f>
        <v>0</v>
      </c>
      <c r="G81" s="18">
        <f>SUM(G71:G80)</f>
        <v>0</v>
      </c>
      <c r="H81" s="18">
        <f>SUM(H71:H80)</f>
        <v>36100</v>
      </c>
      <c r="J81" s="2"/>
      <c r="K81" s="8"/>
      <c r="L81" s="8"/>
      <c r="M81" s="8"/>
      <c r="N81" s="8"/>
      <c r="O81" s="8"/>
    </row>
    <row r="82" spans="1:15" x14ac:dyDescent="0.2">
      <c r="A82" s="2"/>
      <c r="B82" s="20"/>
      <c r="C82" s="20"/>
      <c r="D82" s="21"/>
      <c r="E82" s="20"/>
      <c r="F82" s="20"/>
      <c r="G82" s="20"/>
      <c r="H82" s="20"/>
      <c r="J82" s="2"/>
      <c r="K82" s="8"/>
      <c r="L82" s="8"/>
      <c r="M82" s="8"/>
      <c r="N82" s="8"/>
      <c r="O82" s="8"/>
    </row>
    <row r="83" spans="1:15" x14ac:dyDescent="0.2">
      <c r="A83" s="2" t="s">
        <v>32</v>
      </c>
      <c r="B83" s="17">
        <f>0</f>
        <v>0</v>
      </c>
      <c r="C83" s="17">
        <v>1233</v>
      </c>
      <c r="D83" s="22">
        <f>SUM(C83-B83)</f>
        <v>1233</v>
      </c>
      <c r="E83" s="17">
        <v>800</v>
      </c>
      <c r="F83" s="17">
        <f>0</f>
        <v>0</v>
      </c>
      <c r="G83" s="17">
        <f>0</f>
        <v>0</v>
      </c>
      <c r="H83" s="17">
        <f t="shared" ref="H83:H117" si="18">(((B83)+(E83))+(F83))+(G83)</f>
        <v>800</v>
      </c>
    </row>
    <row r="84" spans="1:15" x14ac:dyDescent="0.2">
      <c r="A84" s="2" t="s">
        <v>33</v>
      </c>
      <c r="B84" s="17">
        <v>3750</v>
      </c>
      <c r="C84" s="17">
        <v>820</v>
      </c>
      <c r="D84" s="22">
        <f>SUM(C84-B84)</f>
        <v>-2930</v>
      </c>
      <c r="E84" s="17">
        <v>3750</v>
      </c>
      <c r="F84" s="17">
        <v>3750</v>
      </c>
      <c r="G84" s="17">
        <v>3750</v>
      </c>
      <c r="H84" s="17">
        <f t="shared" si="18"/>
        <v>15000</v>
      </c>
    </row>
    <row r="85" spans="1:15" x14ac:dyDescent="0.2">
      <c r="A85" s="2"/>
      <c r="B85" s="17"/>
      <c r="C85" s="17"/>
      <c r="D85" s="22"/>
      <c r="E85" s="17"/>
      <c r="F85" s="17"/>
      <c r="G85" s="17"/>
      <c r="H85" s="17"/>
    </row>
    <row r="86" spans="1:15" x14ac:dyDescent="0.2">
      <c r="A86" s="2" t="s">
        <v>34</v>
      </c>
      <c r="B86" s="17"/>
      <c r="C86" s="17"/>
      <c r="D86" s="22"/>
      <c r="E86" s="17"/>
      <c r="F86" s="17"/>
      <c r="G86" s="17"/>
      <c r="H86" s="17"/>
    </row>
    <row r="87" spans="1:15" x14ac:dyDescent="0.2">
      <c r="A87" s="10" t="s">
        <v>35</v>
      </c>
      <c r="B87" s="17">
        <v>200</v>
      </c>
      <c r="C87" s="17">
        <v>282.3</v>
      </c>
      <c r="D87" s="22">
        <f>SUM(C87-B87)</f>
        <v>82.300000000000011</v>
      </c>
      <c r="E87" s="17">
        <v>200</v>
      </c>
      <c r="F87" s="17">
        <v>200</v>
      </c>
      <c r="G87" s="17">
        <v>200</v>
      </c>
      <c r="H87" s="17">
        <f t="shared" si="18"/>
        <v>800</v>
      </c>
    </row>
    <row r="88" spans="1:15" x14ac:dyDescent="0.2">
      <c r="A88" s="10" t="s">
        <v>36</v>
      </c>
      <c r="B88" s="17">
        <v>100</v>
      </c>
      <c r="C88" s="17">
        <v>34.5</v>
      </c>
      <c r="D88" s="22">
        <f t="shared" ref="D88:D90" si="19">SUM(C88-B88)</f>
        <v>-65.5</v>
      </c>
      <c r="E88" s="17">
        <v>100</v>
      </c>
      <c r="F88" s="17">
        <v>100</v>
      </c>
      <c r="G88" s="17">
        <v>100</v>
      </c>
      <c r="H88" s="17">
        <f t="shared" si="18"/>
        <v>400</v>
      </c>
    </row>
    <row r="89" spans="1:15" x14ac:dyDescent="0.2">
      <c r="A89" s="10" t="s">
        <v>37</v>
      </c>
      <c r="B89" s="17">
        <v>250</v>
      </c>
      <c r="C89" s="17">
        <v>709.87</v>
      </c>
      <c r="D89" s="22">
        <f t="shared" si="19"/>
        <v>459.87</v>
      </c>
      <c r="E89" s="17">
        <v>250</v>
      </c>
      <c r="F89" s="17">
        <v>250</v>
      </c>
      <c r="G89" s="17">
        <v>250</v>
      </c>
      <c r="H89" s="17">
        <f t="shared" si="18"/>
        <v>1000</v>
      </c>
    </row>
    <row r="90" spans="1:15" x14ac:dyDescent="0.2">
      <c r="A90" s="2" t="s">
        <v>38</v>
      </c>
      <c r="B90" s="18">
        <f>SUM(B87:B89)</f>
        <v>550</v>
      </c>
      <c r="C90" s="19">
        <f>SUM(C87:C89)</f>
        <v>1026.67</v>
      </c>
      <c r="D90" s="21">
        <f t="shared" si="19"/>
        <v>476.67000000000007</v>
      </c>
      <c r="E90" s="18">
        <f t="shared" ref="E90:H90" si="20">SUM(E87:E89)</f>
        <v>550</v>
      </c>
      <c r="F90" s="18">
        <f t="shared" si="20"/>
        <v>550</v>
      </c>
      <c r="G90" s="18">
        <f t="shared" si="20"/>
        <v>550</v>
      </c>
      <c r="H90" s="18">
        <f t="shared" si="20"/>
        <v>2200</v>
      </c>
    </row>
    <row r="91" spans="1:15" x14ac:dyDescent="0.2">
      <c r="A91" s="2"/>
      <c r="B91" s="20"/>
      <c r="C91" s="20"/>
      <c r="D91" s="21"/>
      <c r="E91" s="20"/>
      <c r="F91" s="20"/>
      <c r="G91" s="20"/>
      <c r="H91" s="20"/>
    </row>
    <row r="92" spans="1:15" x14ac:dyDescent="0.2">
      <c r="A92" s="2" t="s">
        <v>39</v>
      </c>
      <c r="B92" s="17"/>
      <c r="C92" s="17"/>
      <c r="D92" s="22"/>
      <c r="E92" s="17"/>
      <c r="F92" s="17"/>
      <c r="G92" s="17"/>
      <c r="H92" s="17"/>
    </row>
    <row r="93" spans="1:15" x14ac:dyDescent="0.2">
      <c r="A93" s="10" t="s">
        <v>40</v>
      </c>
      <c r="B93" s="17">
        <v>500</v>
      </c>
      <c r="C93" s="17">
        <v>319.05</v>
      </c>
      <c r="D93" s="22">
        <f>SUM(C93-B93)</f>
        <v>-180.95</v>
      </c>
      <c r="E93" s="17">
        <v>500</v>
      </c>
      <c r="F93" s="17">
        <v>500</v>
      </c>
      <c r="G93" s="17">
        <v>500</v>
      </c>
      <c r="H93" s="17">
        <f t="shared" si="18"/>
        <v>2000</v>
      </c>
    </row>
    <row r="94" spans="1:15" x14ac:dyDescent="0.2">
      <c r="A94" s="10" t="s">
        <v>41</v>
      </c>
      <c r="B94" s="17">
        <v>175</v>
      </c>
      <c r="C94" s="17">
        <v>161.04</v>
      </c>
      <c r="D94" s="22">
        <f t="shared" ref="D94:D96" si="21">SUM(C94-B94)</f>
        <v>-13.960000000000008</v>
      </c>
      <c r="E94" s="17">
        <v>175</v>
      </c>
      <c r="F94" s="17">
        <v>175</v>
      </c>
      <c r="G94" s="17">
        <v>175</v>
      </c>
      <c r="H94" s="17">
        <f t="shared" si="18"/>
        <v>700</v>
      </c>
    </row>
    <row r="95" spans="1:15" x14ac:dyDescent="0.2">
      <c r="A95" s="10" t="s">
        <v>42</v>
      </c>
      <c r="B95" s="17">
        <v>187.5</v>
      </c>
      <c r="C95" s="17">
        <v>189.96</v>
      </c>
      <c r="D95" s="22">
        <f t="shared" si="21"/>
        <v>2.460000000000008</v>
      </c>
      <c r="E95" s="17">
        <v>187.5</v>
      </c>
      <c r="F95" s="17">
        <v>187.5</v>
      </c>
      <c r="G95" s="17">
        <v>187.5</v>
      </c>
      <c r="H95" s="17">
        <f t="shared" si="18"/>
        <v>750</v>
      </c>
    </row>
    <row r="96" spans="1:15" x14ac:dyDescent="0.2">
      <c r="A96" s="2" t="s">
        <v>43</v>
      </c>
      <c r="B96" s="18">
        <f>SUM(B93:B95)</f>
        <v>862.5</v>
      </c>
      <c r="C96" s="19">
        <f>SUM(C93:C95)</f>
        <v>670.05000000000007</v>
      </c>
      <c r="D96" s="21">
        <f t="shared" si="21"/>
        <v>-192.44999999999993</v>
      </c>
      <c r="E96" s="18">
        <f t="shared" ref="E96:H96" si="22">SUM(E93:E95)</f>
        <v>862.5</v>
      </c>
      <c r="F96" s="18">
        <f t="shared" si="22"/>
        <v>862.5</v>
      </c>
      <c r="G96" s="18">
        <f t="shared" si="22"/>
        <v>862.5</v>
      </c>
      <c r="H96" s="18">
        <f t="shared" si="22"/>
        <v>3450</v>
      </c>
    </row>
    <row r="97" spans="1:8" x14ac:dyDescent="0.2">
      <c r="A97" s="2"/>
      <c r="B97" s="20"/>
      <c r="C97" s="20"/>
      <c r="D97" s="21"/>
      <c r="E97" s="20"/>
      <c r="F97" s="20"/>
      <c r="G97" s="20"/>
      <c r="H97" s="20"/>
    </row>
    <row r="98" spans="1:8" x14ac:dyDescent="0.2">
      <c r="A98" s="2" t="s">
        <v>44</v>
      </c>
      <c r="B98" s="17"/>
      <c r="C98" s="17"/>
      <c r="D98" s="22"/>
      <c r="E98" s="17"/>
      <c r="F98" s="17"/>
      <c r="G98" s="17"/>
      <c r="H98" s="17"/>
    </row>
    <row r="99" spans="1:8" s="13" customFormat="1" x14ac:dyDescent="0.2">
      <c r="A99" s="10" t="s">
        <v>136</v>
      </c>
      <c r="B99" s="17">
        <v>0</v>
      </c>
      <c r="C99" s="17">
        <v>3461.24</v>
      </c>
      <c r="D99" s="22">
        <f>SUM(C99-B99)</f>
        <v>3461.24</v>
      </c>
      <c r="E99" s="17"/>
      <c r="F99" s="17"/>
      <c r="G99" s="17"/>
      <c r="H99" s="17"/>
    </row>
    <row r="100" spans="1:8" x14ac:dyDescent="0.2">
      <c r="A100" s="10" t="s">
        <v>116</v>
      </c>
      <c r="B100" s="17">
        <f>0</f>
        <v>0</v>
      </c>
      <c r="C100" s="17">
        <v>0</v>
      </c>
      <c r="D100" s="22">
        <f t="shared" ref="D100:D112" si="23">SUM(C100-B100)</f>
        <v>0</v>
      </c>
      <c r="E100" s="17">
        <f>0</f>
        <v>0</v>
      </c>
      <c r="F100" s="17">
        <v>1500</v>
      </c>
      <c r="G100" s="17">
        <v>4500</v>
      </c>
      <c r="H100" s="17">
        <f t="shared" si="18"/>
        <v>6000</v>
      </c>
    </row>
    <row r="101" spans="1:8" x14ac:dyDescent="0.2">
      <c r="A101" s="10" t="s">
        <v>45</v>
      </c>
      <c r="B101" s="17">
        <f>0</f>
        <v>0</v>
      </c>
      <c r="C101" s="17">
        <v>0</v>
      </c>
      <c r="D101" s="22">
        <f t="shared" si="23"/>
        <v>0</v>
      </c>
      <c r="E101" s="17">
        <v>200</v>
      </c>
      <c r="F101" s="17">
        <f>0</f>
        <v>0</v>
      </c>
      <c r="G101" s="17">
        <v>200</v>
      </c>
      <c r="H101" s="17">
        <f t="shared" si="18"/>
        <v>400</v>
      </c>
    </row>
    <row r="102" spans="1:8" x14ac:dyDescent="0.2">
      <c r="A102" s="10" t="s">
        <v>46</v>
      </c>
      <c r="B102" s="17">
        <v>500</v>
      </c>
      <c r="C102" s="17">
        <v>665.67</v>
      </c>
      <c r="D102" s="22">
        <f t="shared" si="23"/>
        <v>165.66999999999996</v>
      </c>
      <c r="E102" s="17">
        <v>500</v>
      </c>
      <c r="F102" s="17">
        <v>500</v>
      </c>
      <c r="G102" s="17">
        <v>500</v>
      </c>
      <c r="H102" s="17">
        <f t="shared" si="18"/>
        <v>2000</v>
      </c>
    </row>
    <row r="103" spans="1:8" x14ac:dyDescent="0.2">
      <c r="A103" s="10" t="s">
        <v>47</v>
      </c>
      <c r="B103" s="17">
        <v>200</v>
      </c>
      <c r="C103" s="17">
        <v>115.53</v>
      </c>
      <c r="D103" s="22">
        <f t="shared" si="23"/>
        <v>-84.47</v>
      </c>
      <c r="E103" s="17">
        <v>200</v>
      </c>
      <c r="F103" s="17">
        <v>2500</v>
      </c>
      <c r="G103" s="17">
        <v>600</v>
      </c>
      <c r="H103" s="17">
        <f t="shared" si="18"/>
        <v>3500</v>
      </c>
    </row>
    <row r="104" spans="1:8" x14ac:dyDescent="0.2">
      <c r="A104" s="10" t="s">
        <v>48</v>
      </c>
      <c r="B104" s="17">
        <v>8000</v>
      </c>
      <c r="C104" s="17">
        <v>0</v>
      </c>
      <c r="D104" s="22">
        <f t="shared" si="23"/>
        <v>-8000</v>
      </c>
      <c r="E104" s="17">
        <f>0</f>
        <v>0</v>
      </c>
      <c r="F104" s="17">
        <f>0</f>
        <v>0</v>
      </c>
      <c r="G104" s="17">
        <f>7000</f>
        <v>7000</v>
      </c>
      <c r="H104" s="17">
        <f t="shared" si="18"/>
        <v>15000</v>
      </c>
    </row>
    <row r="105" spans="1:8" x14ac:dyDescent="0.2">
      <c r="A105" s="10" t="s">
        <v>49</v>
      </c>
      <c r="B105" s="17">
        <f>0</f>
        <v>0</v>
      </c>
      <c r="C105" s="17">
        <v>0</v>
      </c>
      <c r="D105" s="22">
        <f t="shared" si="23"/>
        <v>0</v>
      </c>
      <c r="E105" s="17">
        <f>1500</f>
        <v>1500</v>
      </c>
      <c r="F105" s="17">
        <f>3355</f>
        <v>3355</v>
      </c>
      <c r="G105" s="17">
        <f>10000</f>
        <v>10000</v>
      </c>
      <c r="H105" s="17">
        <f t="shared" si="18"/>
        <v>14855</v>
      </c>
    </row>
    <row r="106" spans="1:8" s="5" customFormat="1" x14ac:dyDescent="0.2">
      <c r="A106" s="10" t="s">
        <v>125</v>
      </c>
      <c r="B106" s="17">
        <v>10000</v>
      </c>
      <c r="C106" s="17">
        <v>0</v>
      </c>
      <c r="D106" s="22">
        <f t="shared" si="23"/>
        <v>-10000</v>
      </c>
      <c r="E106" s="17">
        <v>0</v>
      </c>
      <c r="F106" s="17">
        <v>0</v>
      </c>
      <c r="G106" s="17">
        <v>0</v>
      </c>
      <c r="H106" s="17">
        <v>10000</v>
      </c>
    </row>
    <row r="107" spans="1:8" x14ac:dyDescent="0.2">
      <c r="A107" s="10" t="s">
        <v>50</v>
      </c>
      <c r="B107" s="17">
        <v>16500</v>
      </c>
      <c r="C107" s="17">
        <v>16300</v>
      </c>
      <c r="D107" s="22">
        <f t="shared" si="23"/>
        <v>-200</v>
      </c>
      <c r="E107" s="17">
        <v>16500</v>
      </c>
      <c r="F107" s="17">
        <v>16500</v>
      </c>
      <c r="G107" s="17">
        <v>16500</v>
      </c>
      <c r="H107" s="17">
        <f t="shared" si="18"/>
        <v>66000</v>
      </c>
    </row>
    <row r="108" spans="1:8" x14ac:dyDescent="0.2">
      <c r="A108" s="10" t="s">
        <v>51</v>
      </c>
      <c r="B108" s="17">
        <f>7683.33</f>
        <v>7683.33</v>
      </c>
      <c r="C108" s="17">
        <v>8388.7900000000009</v>
      </c>
      <c r="D108" s="22">
        <f t="shared" si="23"/>
        <v>705.46000000000095</v>
      </c>
      <c r="E108" s="17">
        <f>7683.33</f>
        <v>7683.33</v>
      </c>
      <c r="F108" s="17">
        <f>7683.33</f>
        <v>7683.33</v>
      </c>
      <c r="G108" s="17">
        <f>7683.33</f>
        <v>7683.33</v>
      </c>
      <c r="H108" s="17">
        <f t="shared" si="18"/>
        <v>30733.32</v>
      </c>
    </row>
    <row r="109" spans="1:8" x14ac:dyDescent="0.2">
      <c r="A109" s="10" t="s">
        <v>52</v>
      </c>
      <c r="B109" s="17">
        <v>150</v>
      </c>
      <c r="C109" s="17">
        <v>630</v>
      </c>
      <c r="D109" s="22">
        <f t="shared" si="23"/>
        <v>480</v>
      </c>
      <c r="E109" s="17">
        <v>150</v>
      </c>
      <c r="F109" s="17">
        <v>150</v>
      </c>
      <c r="G109" s="17">
        <v>150</v>
      </c>
      <c r="H109" s="17">
        <f t="shared" si="18"/>
        <v>600</v>
      </c>
    </row>
    <row r="110" spans="1:8" x14ac:dyDescent="0.2">
      <c r="A110" s="10" t="s">
        <v>53</v>
      </c>
      <c r="B110" s="17">
        <v>6000</v>
      </c>
      <c r="C110" s="17">
        <v>7119.67</v>
      </c>
      <c r="D110" s="22">
        <f t="shared" si="23"/>
        <v>1119.67</v>
      </c>
      <c r="E110" s="17">
        <f>0</f>
        <v>0</v>
      </c>
      <c r="F110" s="17">
        <v>0</v>
      </c>
      <c r="G110" s="17">
        <f>0</f>
        <v>0</v>
      </c>
      <c r="H110" s="17">
        <f t="shared" si="18"/>
        <v>6000</v>
      </c>
    </row>
    <row r="111" spans="1:8" s="11" customFormat="1" x14ac:dyDescent="0.2">
      <c r="A111" s="10" t="s">
        <v>127</v>
      </c>
      <c r="B111" s="17">
        <v>75000</v>
      </c>
      <c r="C111" s="17">
        <v>0</v>
      </c>
      <c r="D111" s="22">
        <f t="shared" si="23"/>
        <v>-75000</v>
      </c>
      <c r="E111" s="17">
        <v>75000</v>
      </c>
      <c r="F111" s="17">
        <v>75000</v>
      </c>
      <c r="G111" s="17">
        <v>75000</v>
      </c>
      <c r="H111" s="17">
        <f t="shared" si="18"/>
        <v>300000</v>
      </c>
    </row>
    <row r="112" spans="1:8" x14ac:dyDescent="0.2">
      <c r="A112" s="2" t="s">
        <v>54</v>
      </c>
      <c r="B112" s="18">
        <f>SUM(B100:B111)</f>
        <v>124033.33</v>
      </c>
      <c r="C112" s="19">
        <f>SUM(C99:C111)</f>
        <v>36680.9</v>
      </c>
      <c r="D112" s="21">
        <f t="shared" si="23"/>
        <v>-87352.43</v>
      </c>
      <c r="E112" s="18">
        <f>SUM(E100:E111)</f>
        <v>101733.33</v>
      </c>
      <c r="F112" s="18">
        <f>SUM(F100:F111)</f>
        <v>107188.33</v>
      </c>
      <c r="G112" s="18">
        <f>SUM(G100:G111)</f>
        <v>122133.33</v>
      </c>
      <c r="H112" s="18">
        <f>SUM(H100:H111)</f>
        <v>455088.32</v>
      </c>
    </row>
    <row r="113" spans="1:8" x14ac:dyDescent="0.2">
      <c r="A113" s="2"/>
      <c r="B113" s="20"/>
      <c r="C113" s="20"/>
      <c r="D113" s="21"/>
      <c r="E113" s="20"/>
      <c r="F113" s="20"/>
      <c r="G113" s="20"/>
      <c r="H113" s="20"/>
    </row>
    <row r="114" spans="1:8" x14ac:dyDescent="0.2">
      <c r="A114" s="2" t="s">
        <v>55</v>
      </c>
      <c r="B114" s="17"/>
      <c r="C114" s="17"/>
      <c r="D114" s="22"/>
      <c r="E114" s="17"/>
      <c r="F114" s="17"/>
      <c r="G114" s="17"/>
      <c r="H114" s="17"/>
    </row>
    <row r="115" spans="1:8" x14ac:dyDescent="0.2">
      <c r="A115" s="10" t="s">
        <v>56</v>
      </c>
      <c r="B115" s="17">
        <v>5000</v>
      </c>
      <c r="C115" s="17">
        <v>1350</v>
      </c>
      <c r="D115" s="22">
        <f>SUM(C115-B115)</f>
        <v>-3650</v>
      </c>
      <c r="E115" s="17">
        <v>5000</v>
      </c>
      <c r="F115" s="17">
        <v>5000</v>
      </c>
      <c r="G115" s="17">
        <v>5000</v>
      </c>
      <c r="H115" s="17">
        <f t="shared" si="18"/>
        <v>20000</v>
      </c>
    </row>
    <row r="116" spans="1:8" x14ac:dyDescent="0.2">
      <c r="A116" s="10" t="s">
        <v>57</v>
      </c>
      <c r="B116" s="17">
        <v>500</v>
      </c>
      <c r="C116" s="17">
        <v>0</v>
      </c>
      <c r="D116" s="22">
        <f t="shared" ref="D116:D117" si="24">SUM(C116-B116)</f>
        <v>-500</v>
      </c>
      <c r="E116" s="17">
        <f>0</f>
        <v>0</v>
      </c>
      <c r="F116" s="17">
        <v>1000</v>
      </c>
      <c r="G116" s="17">
        <v>500</v>
      </c>
      <c r="H116" s="17">
        <f t="shared" si="18"/>
        <v>2000</v>
      </c>
    </row>
    <row r="117" spans="1:8" x14ac:dyDescent="0.2">
      <c r="A117" s="2" t="s">
        <v>58</v>
      </c>
      <c r="B117" s="18">
        <f>((B114)+(B115))+(B116)</f>
        <v>5500</v>
      </c>
      <c r="C117" s="19">
        <f>SUM(C115:C116)</f>
        <v>1350</v>
      </c>
      <c r="D117" s="21">
        <f t="shared" si="24"/>
        <v>-4150</v>
      </c>
      <c r="E117" s="18">
        <f>((E114)+(E115))+(E116)</f>
        <v>5000</v>
      </c>
      <c r="F117" s="18">
        <f>((F114)+(F115))+(F116)</f>
        <v>6000</v>
      </c>
      <c r="G117" s="18">
        <f>((G114)+(G115))+(G116)</f>
        <v>5500</v>
      </c>
      <c r="H117" s="18">
        <f t="shared" si="18"/>
        <v>22000</v>
      </c>
    </row>
    <row r="118" spans="1:8" x14ac:dyDescent="0.2">
      <c r="A118" s="2"/>
      <c r="B118" s="20"/>
      <c r="C118" s="20"/>
      <c r="D118" s="21"/>
      <c r="E118" s="20"/>
      <c r="F118" s="20"/>
      <c r="G118" s="20"/>
      <c r="H118" s="20"/>
    </row>
    <row r="119" spans="1:8" x14ac:dyDescent="0.2">
      <c r="A119" s="2" t="s">
        <v>59</v>
      </c>
      <c r="B119" s="17"/>
      <c r="C119" s="17"/>
      <c r="D119" s="22"/>
      <c r="E119" s="17"/>
      <c r="F119" s="17"/>
      <c r="G119" s="17"/>
      <c r="H119" s="17"/>
    </row>
    <row r="120" spans="1:8" x14ac:dyDescent="0.2">
      <c r="A120" s="10" t="s">
        <v>60</v>
      </c>
      <c r="B120" s="17">
        <f>0</f>
        <v>0</v>
      </c>
      <c r="C120" s="17">
        <v>0</v>
      </c>
      <c r="D120" s="22">
        <f>SUM(C120-B120)</f>
        <v>0</v>
      </c>
      <c r="E120" s="17">
        <v>650</v>
      </c>
      <c r="F120" s="17">
        <f>0</f>
        <v>0</v>
      </c>
      <c r="G120" s="17">
        <f>0</f>
        <v>0</v>
      </c>
      <c r="H120" s="17">
        <f t="shared" ref="H120:H155" si="25">(((B120)+(E120))+(F120))+(G120)</f>
        <v>650</v>
      </c>
    </row>
    <row r="121" spans="1:8" x14ac:dyDescent="0.2">
      <c r="A121" s="10" t="s">
        <v>61</v>
      </c>
      <c r="B121" s="17">
        <f>0</f>
        <v>0</v>
      </c>
      <c r="C121" s="17">
        <v>789.58</v>
      </c>
      <c r="D121" s="22">
        <f t="shared" ref="D121:D123" si="26">SUM(C121-B121)</f>
        <v>789.58</v>
      </c>
      <c r="E121" s="17">
        <f>0</f>
        <v>0</v>
      </c>
      <c r="F121" s="17">
        <f>0</f>
        <v>0</v>
      </c>
      <c r="G121" s="17">
        <v>13000</v>
      </c>
      <c r="H121" s="17">
        <f t="shared" si="25"/>
        <v>13000</v>
      </c>
    </row>
    <row r="122" spans="1:8" x14ac:dyDescent="0.2">
      <c r="A122" s="10" t="s">
        <v>62</v>
      </c>
      <c r="B122" s="17">
        <f>0</f>
        <v>0</v>
      </c>
      <c r="C122" s="17">
        <v>0</v>
      </c>
      <c r="D122" s="22">
        <f t="shared" si="26"/>
        <v>0</v>
      </c>
      <c r="E122" s="17">
        <f>0</f>
        <v>0</v>
      </c>
      <c r="F122" s="17">
        <f>0</f>
        <v>0</v>
      </c>
      <c r="G122" s="17">
        <f>515</f>
        <v>515</v>
      </c>
      <c r="H122" s="17">
        <f t="shared" si="25"/>
        <v>515</v>
      </c>
    </row>
    <row r="123" spans="1:8" x14ac:dyDescent="0.2">
      <c r="A123" s="2" t="s">
        <v>63</v>
      </c>
      <c r="B123" s="18">
        <f>SUM(B120:B122)</f>
        <v>0</v>
      </c>
      <c r="C123" s="19">
        <f>SUM(C120:C122)</f>
        <v>789.58</v>
      </c>
      <c r="D123" s="21">
        <f t="shared" si="26"/>
        <v>789.58</v>
      </c>
      <c r="E123" s="18">
        <f t="shared" ref="E123:H123" si="27">SUM(E120:E122)</f>
        <v>650</v>
      </c>
      <c r="F123" s="18">
        <f t="shared" si="27"/>
        <v>0</v>
      </c>
      <c r="G123" s="18">
        <f t="shared" si="27"/>
        <v>13515</v>
      </c>
      <c r="H123" s="18">
        <f t="shared" si="27"/>
        <v>14165</v>
      </c>
    </row>
    <row r="124" spans="1:8" x14ac:dyDescent="0.2">
      <c r="A124" s="2"/>
      <c r="B124" s="20"/>
      <c r="C124" s="20"/>
      <c r="D124" s="21"/>
      <c r="E124" s="20"/>
      <c r="F124" s="20"/>
      <c r="G124" s="20"/>
      <c r="H124" s="20"/>
    </row>
    <row r="125" spans="1:8" x14ac:dyDescent="0.2">
      <c r="A125" s="2" t="s">
        <v>64</v>
      </c>
      <c r="B125" s="17"/>
      <c r="C125" s="17"/>
      <c r="D125" s="22"/>
      <c r="E125" s="17"/>
      <c r="F125" s="17"/>
      <c r="G125" s="17"/>
      <c r="H125" s="17"/>
    </row>
    <row r="126" spans="1:8" x14ac:dyDescent="0.2">
      <c r="A126" s="10" t="s">
        <v>66</v>
      </c>
      <c r="B126" s="17">
        <v>77750</v>
      </c>
      <c r="C126" s="17">
        <v>93459.08</v>
      </c>
      <c r="D126" s="22">
        <f>SUM(C126-B126)</f>
        <v>15709.080000000002</v>
      </c>
      <c r="E126" s="17">
        <v>77750</v>
      </c>
      <c r="F126" s="17">
        <v>87750</v>
      </c>
      <c r="G126" s="17">
        <v>87750</v>
      </c>
      <c r="H126" s="17">
        <f t="shared" si="25"/>
        <v>331000</v>
      </c>
    </row>
    <row r="127" spans="1:8" x14ac:dyDescent="0.2">
      <c r="A127" s="10" t="s">
        <v>117</v>
      </c>
      <c r="B127" s="17">
        <v>0</v>
      </c>
      <c r="C127" s="17">
        <v>0</v>
      </c>
      <c r="D127" s="22">
        <f t="shared" ref="D127:D128" si="28">SUM(C127-B127)</f>
        <v>0</v>
      </c>
      <c r="E127" s="17">
        <v>4000</v>
      </c>
      <c r="F127" s="17">
        <f>0</f>
        <v>0</v>
      </c>
      <c r="G127" s="17">
        <f>0</f>
        <v>0</v>
      </c>
      <c r="H127" s="17">
        <f t="shared" si="25"/>
        <v>4000</v>
      </c>
    </row>
    <row r="128" spans="1:8" x14ac:dyDescent="0.2">
      <c r="A128" s="2" t="s">
        <v>67</v>
      </c>
      <c r="B128" s="18">
        <f>SUM(B126:B127)</f>
        <v>77750</v>
      </c>
      <c r="C128" s="19">
        <f>SUM(C126:C127)</f>
        <v>93459.08</v>
      </c>
      <c r="D128" s="21">
        <f t="shared" si="28"/>
        <v>15709.080000000002</v>
      </c>
      <c r="E128" s="18">
        <f t="shared" ref="E128:H128" si="29">SUM(E126:E127)</f>
        <v>81750</v>
      </c>
      <c r="F128" s="18">
        <f t="shared" si="29"/>
        <v>87750</v>
      </c>
      <c r="G128" s="18">
        <f t="shared" si="29"/>
        <v>87750</v>
      </c>
      <c r="H128" s="18">
        <f t="shared" si="29"/>
        <v>335000</v>
      </c>
    </row>
    <row r="129" spans="1:8" x14ac:dyDescent="0.2">
      <c r="A129" s="2"/>
      <c r="B129" s="20"/>
      <c r="C129" s="20"/>
      <c r="D129" s="21"/>
      <c r="E129" s="20"/>
      <c r="F129" s="20"/>
      <c r="G129" s="20"/>
      <c r="H129" s="20"/>
    </row>
    <row r="130" spans="1:8" x14ac:dyDescent="0.2">
      <c r="A130" s="2" t="s">
        <v>68</v>
      </c>
      <c r="B130" s="17"/>
      <c r="C130" s="17"/>
      <c r="D130" s="22"/>
      <c r="E130" s="17"/>
      <c r="F130" s="17"/>
      <c r="G130" s="17"/>
      <c r="H130" s="17"/>
    </row>
    <row r="131" spans="1:8" x14ac:dyDescent="0.2">
      <c r="A131" s="10" t="s">
        <v>69</v>
      </c>
      <c r="B131" s="17">
        <f>0</f>
        <v>0</v>
      </c>
      <c r="C131" s="17">
        <v>0</v>
      </c>
      <c r="D131" s="22">
        <f>SUM(C131-B131)</f>
        <v>0</v>
      </c>
      <c r="E131" s="17">
        <f>0</f>
        <v>0</v>
      </c>
      <c r="F131" s="17">
        <v>112</v>
      </c>
      <c r="G131" s="17">
        <f>0</f>
        <v>0</v>
      </c>
      <c r="H131" s="17">
        <f t="shared" si="25"/>
        <v>112</v>
      </c>
    </row>
    <row r="132" spans="1:8" x14ac:dyDescent="0.2">
      <c r="A132" s="10" t="s">
        <v>118</v>
      </c>
      <c r="B132" s="17">
        <v>300</v>
      </c>
      <c r="C132" s="17">
        <v>230.56</v>
      </c>
      <c r="D132" s="22">
        <f t="shared" ref="D132:D133" si="30">SUM(C132-B132)</f>
        <v>-69.44</v>
      </c>
      <c r="E132" s="17">
        <v>300</v>
      </c>
      <c r="F132" s="17">
        <v>300</v>
      </c>
      <c r="G132" s="17">
        <v>300</v>
      </c>
      <c r="H132" s="17">
        <f t="shared" si="25"/>
        <v>1200</v>
      </c>
    </row>
    <row r="133" spans="1:8" x14ac:dyDescent="0.2">
      <c r="A133" s="2" t="s">
        <v>70</v>
      </c>
      <c r="B133" s="18">
        <f>((B130)+(B131))+(B132)</f>
        <v>300</v>
      </c>
      <c r="C133" s="19">
        <f>SUM(C131:C132)</f>
        <v>230.56</v>
      </c>
      <c r="D133" s="21">
        <f t="shared" si="30"/>
        <v>-69.44</v>
      </c>
      <c r="E133" s="18">
        <f>((E130)+(E131))+(E132)</f>
        <v>300</v>
      </c>
      <c r="F133" s="18">
        <f>((F130)+(F131))+(F132)</f>
        <v>412</v>
      </c>
      <c r="G133" s="18">
        <f>((G130)+(G131))+(G132)</f>
        <v>300</v>
      </c>
      <c r="H133" s="18">
        <f t="shared" si="25"/>
        <v>1312</v>
      </c>
    </row>
    <row r="134" spans="1:8" x14ac:dyDescent="0.2">
      <c r="A134" s="2"/>
      <c r="B134" s="20"/>
      <c r="C134" s="20"/>
      <c r="D134" s="21"/>
      <c r="E134" s="20"/>
      <c r="F134" s="20"/>
      <c r="G134" s="20"/>
      <c r="H134" s="20"/>
    </row>
    <row r="135" spans="1:8" x14ac:dyDescent="0.2">
      <c r="A135" s="2" t="s">
        <v>71</v>
      </c>
      <c r="B135" s="17"/>
      <c r="C135" s="17"/>
      <c r="D135" s="22"/>
      <c r="E135" s="17"/>
      <c r="F135" s="17"/>
      <c r="G135" s="17"/>
      <c r="H135" s="17"/>
    </row>
    <row r="136" spans="1:8" x14ac:dyDescent="0.2">
      <c r="A136" s="10" t="s">
        <v>72</v>
      </c>
      <c r="B136" s="17">
        <f>0</f>
        <v>0</v>
      </c>
      <c r="C136" s="17">
        <v>0</v>
      </c>
      <c r="D136" s="22">
        <f>SUM(C136-B136)</f>
        <v>0</v>
      </c>
      <c r="E136" s="17">
        <v>78</v>
      </c>
      <c r="F136" s="17">
        <f>0</f>
        <v>0</v>
      </c>
      <c r="G136" s="17">
        <f>78</f>
        <v>78</v>
      </c>
      <c r="H136" s="17">
        <f t="shared" si="25"/>
        <v>156</v>
      </c>
    </row>
    <row r="137" spans="1:8" x14ac:dyDescent="0.2">
      <c r="A137" s="10" t="s">
        <v>73</v>
      </c>
      <c r="B137" s="17">
        <v>300</v>
      </c>
      <c r="C137" s="17">
        <v>0</v>
      </c>
      <c r="D137" s="22">
        <f t="shared" ref="D137:D141" si="31">SUM(C137-B137)</f>
        <v>-300</v>
      </c>
      <c r="E137" s="17">
        <v>300</v>
      </c>
      <c r="F137" s="17">
        <v>300</v>
      </c>
      <c r="G137" s="17">
        <v>300</v>
      </c>
      <c r="H137" s="17">
        <f t="shared" si="25"/>
        <v>1200</v>
      </c>
    </row>
    <row r="138" spans="1:8" x14ac:dyDescent="0.2">
      <c r="A138" s="10" t="s">
        <v>74</v>
      </c>
      <c r="B138" s="17">
        <f>0</f>
        <v>0</v>
      </c>
      <c r="C138" s="17">
        <v>4394.21</v>
      </c>
      <c r="D138" s="22">
        <f t="shared" si="31"/>
        <v>4394.21</v>
      </c>
      <c r="E138" s="17">
        <f>0</f>
        <v>0</v>
      </c>
      <c r="F138" s="17">
        <f>0</f>
        <v>0</v>
      </c>
      <c r="G138" s="17">
        <v>4000</v>
      </c>
      <c r="H138" s="17">
        <f t="shared" si="25"/>
        <v>4000</v>
      </c>
    </row>
    <row r="139" spans="1:8" x14ac:dyDescent="0.2">
      <c r="A139" s="10" t="s">
        <v>75</v>
      </c>
      <c r="B139" s="17">
        <v>500</v>
      </c>
      <c r="C139" s="17">
        <v>168</v>
      </c>
      <c r="D139" s="22">
        <f t="shared" si="31"/>
        <v>-332</v>
      </c>
      <c r="E139" s="17">
        <v>500</v>
      </c>
      <c r="F139" s="17">
        <v>500</v>
      </c>
      <c r="G139" s="17">
        <v>500</v>
      </c>
      <c r="H139" s="17">
        <f t="shared" si="25"/>
        <v>2000</v>
      </c>
    </row>
    <row r="140" spans="1:8" x14ac:dyDescent="0.2">
      <c r="A140" s="10" t="s">
        <v>76</v>
      </c>
      <c r="B140" s="17">
        <v>1125</v>
      </c>
      <c r="C140" s="17">
        <v>4112.07</v>
      </c>
      <c r="D140" s="22">
        <f t="shared" si="31"/>
        <v>2987.0699999999997</v>
      </c>
      <c r="E140" s="17">
        <v>1125</v>
      </c>
      <c r="F140" s="17">
        <v>1125</v>
      </c>
      <c r="G140" s="17">
        <v>1125</v>
      </c>
      <c r="H140" s="17">
        <f t="shared" si="25"/>
        <v>4500</v>
      </c>
    </row>
    <row r="141" spans="1:8" x14ac:dyDescent="0.2">
      <c r="A141" s="2" t="s">
        <v>77</v>
      </c>
      <c r="B141" s="18">
        <f>SUM(B136:B140)</f>
        <v>1925</v>
      </c>
      <c r="C141" s="19">
        <f>SUM(C136:C140)</f>
        <v>8674.2799999999988</v>
      </c>
      <c r="D141" s="21">
        <f t="shared" si="31"/>
        <v>6749.2799999999988</v>
      </c>
      <c r="E141" s="18">
        <f t="shared" ref="E141:H141" si="32">SUM(E136:E140)</f>
        <v>2003</v>
      </c>
      <c r="F141" s="18">
        <f t="shared" si="32"/>
        <v>1925</v>
      </c>
      <c r="G141" s="18">
        <f t="shared" si="32"/>
        <v>6003</v>
      </c>
      <c r="H141" s="18">
        <f t="shared" si="32"/>
        <v>11856</v>
      </c>
    </row>
    <row r="142" spans="1:8" x14ac:dyDescent="0.2">
      <c r="A142" s="2"/>
      <c r="B142" s="20"/>
      <c r="C142" s="20"/>
      <c r="D142" s="21"/>
      <c r="E142" s="20"/>
      <c r="F142" s="20"/>
      <c r="G142" s="20"/>
      <c r="H142" s="20"/>
    </row>
    <row r="143" spans="1:8" x14ac:dyDescent="0.2">
      <c r="A143" s="2" t="s">
        <v>78</v>
      </c>
      <c r="B143" s="17">
        <v>1230</v>
      </c>
      <c r="C143" s="17">
        <v>1230</v>
      </c>
      <c r="D143" s="22">
        <f>SUM(C143-B143)</f>
        <v>0</v>
      </c>
      <c r="E143" s="17">
        <v>1230</v>
      </c>
      <c r="F143" s="17">
        <v>1280</v>
      </c>
      <c r="G143" s="17">
        <v>1280</v>
      </c>
      <c r="H143" s="17">
        <f t="shared" si="25"/>
        <v>5020</v>
      </c>
    </row>
    <row r="144" spans="1:8" x14ac:dyDescent="0.2">
      <c r="A144" s="2" t="s">
        <v>79</v>
      </c>
      <c r="B144" s="17">
        <f>25</f>
        <v>25</v>
      </c>
      <c r="C144" s="17">
        <v>25</v>
      </c>
      <c r="D144" s="22">
        <f>SUM(C144-B144)</f>
        <v>0</v>
      </c>
      <c r="E144" s="17">
        <f>0</f>
        <v>0</v>
      </c>
      <c r="F144" s="17">
        <f>0</f>
        <v>0</v>
      </c>
      <c r="G144" s="17">
        <f>0</f>
        <v>0</v>
      </c>
      <c r="H144" s="17">
        <f t="shared" si="25"/>
        <v>25</v>
      </c>
    </row>
    <row r="145" spans="1:8" x14ac:dyDescent="0.2">
      <c r="A145" s="2"/>
      <c r="B145" s="17"/>
      <c r="C145" s="17"/>
      <c r="D145" s="22"/>
      <c r="E145" s="17"/>
      <c r="F145" s="17"/>
      <c r="G145" s="17"/>
      <c r="H145" s="17"/>
    </row>
    <row r="146" spans="1:8" x14ac:dyDescent="0.2">
      <c r="A146" s="2" t="s">
        <v>80</v>
      </c>
      <c r="B146" s="17"/>
      <c r="C146" s="17"/>
      <c r="D146" s="22"/>
      <c r="E146" s="17"/>
      <c r="F146" s="17"/>
      <c r="G146" s="17"/>
      <c r="H146" s="17"/>
    </row>
    <row r="147" spans="1:8" x14ac:dyDescent="0.2">
      <c r="A147" s="10" t="s">
        <v>81</v>
      </c>
      <c r="B147" s="17">
        <f>0</f>
        <v>0</v>
      </c>
      <c r="C147" s="17">
        <v>0</v>
      </c>
      <c r="D147" s="22">
        <f>SUM(C147-B147)</f>
        <v>0</v>
      </c>
      <c r="E147" s="17">
        <v>700</v>
      </c>
      <c r="F147" s="17">
        <f>0</f>
        <v>0</v>
      </c>
      <c r="G147" s="17">
        <f>0</f>
        <v>0</v>
      </c>
      <c r="H147" s="17">
        <f t="shared" si="25"/>
        <v>700</v>
      </c>
    </row>
    <row r="148" spans="1:8" x14ac:dyDescent="0.2">
      <c r="A148" s="10" t="s">
        <v>82</v>
      </c>
      <c r="B148" s="17">
        <v>10000</v>
      </c>
      <c r="C148" s="17">
        <v>5986.38</v>
      </c>
      <c r="D148" s="22">
        <f t="shared" ref="D148:D149" si="33">SUM(C148-B148)</f>
        <v>-4013.62</v>
      </c>
      <c r="E148" s="17">
        <f>0</f>
        <v>0</v>
      </c>
      <c r="F148" s="17">
        <f>0</f>
        <v>0</v>
      </c>
      <c r="G148" s="17">
        <f>0</f>
        <v>0</v>
      </c>
      <c r="H148" s="17">
        <f t="shared" si="25"/>
        <v>10000</v>
      </c>
    </row>
    <row r="149" spans="1:8" x14ac:dyDescent="0.2">
      <c r="A149" s="2" t="s">
        <v>83</v>
      </c>
      <c r="B149" s="18">
        <f>((B146)+(B147))+(B148)</f>
        <v>10000</v>
      </c>
      <c r="C149" s="19">
        <f>SUM(C147:C148)</f>
        <v>5986.38</v>
      </c>
      <c r="D149" s="21">
        <f t="shared" si="33"/>
        <v>-4013.62</v>
      </c>
      <c r="E149" s="18">
        <f>((E146)+(E147))+(E148)</f>
        <v>700</v>
      </c>
      <c r="F149" s="18">
        <f>((F146)+(F147))+(F148)</f>
        <v>0</v>
      </c>
      <c r="G149" s="18">
        <f>((G146)+(G147))+(G148)</f>
        <v>0</v>
      </c>
      <c r="H149" s="18">
        <f t="shared" si="25"/>
        <v>10700</v>
      </c>
    </row>
    <row r="150" spans="1:8" x14ac:dyDescent="0.2">
      <c r="A150" s="2"/>
      <c r="B150" s="20"/>
      <c r="C150" s="20"/>
      <c r="D150" s="21"/>
      <c r="E150" s="20"/>
      <c r="F150" s="20"/>
      <c r="G150" s="20"/>
      <c r="H150" s="20"/>
    </row>
    <row r="151" spans="1:8" x14ac:dyDescent="0.2">
      <c r="A151" s="2" t="s">
        <v>84</v>
      </c>
      <c r="B151" s="17"/>
      <c r="C151" s="17"/>
      <c r="D151" s="22"/>
      <c r="E151" s="17"/>
      <c r="F151" s="17"/>
      <c r="G151" s="17"/>
      <c r="H151" s="17"/>
    </row>
    <row r="152" spans="1:8" x14ac:dyDescent="0.2">
      <c r="A152" s="10" t="s">
        <v>85</v>
      </c>
      <c r="B152" s="17">
        <v>1100</v>
      </c>
      <c r="C152" s="17">
        <v>846.6</v>
      </c>
      <c r="D152" s="22">
        <f>SUM(C152-B152)</f>
        <v>-253.39999999999998</v>
      </c>
      <c r="E152" s="17">
        <v>1100</v>
      </c>
      <c r="F152" s="17">
        <v>1100</v>
      </c>
      <c r="G152" s="17">
        <v>1100</v>
      </c>
      <c r="H152" s="17">
        <f t="shared" si="25"/>
        <v>4400</v>
      </c>
    </row>
    <row r="153" spans="1:8" x14ac:dyDescent="0.2">
      <c r="A153" s="10" t="s">
        <v>86</v>
      </c>
      <c r="B153" s="17">
        <v>450</v>
      </c>
      <c r="C153" s="17">
        <v>479</v>
      </c>
      <c r="D153" s="22">
        <f t="shared" ref="D153:D160" si="34">SUM(C153-B153)</f>
        <v>29</v>
      </c>
      <c r="E153" s="17">
        <v>450</v>
      </c>
      <c r="F153" s="17">
        <v>450</v>
      </c>
      <c r="G153" s="17">
        <v>450</v>
      </c>
      <c r="H153" s="17">
        <f t="shared" si="25"/>
        <v>1800</v>
      </c>
    </row>
    <row r="154" spans="1:8" x14ac:dyDescent="0.2">
      <c r="A154" s="10" t="s">
        <v>87</v>
      </c>
      <c r="B154" s="17">
        <v>125</v>
      </c>
      <c r="C154" s="17">
        <v>228.42</v>
      </c>
      <c r="D154" s="22">
        <f t="shared" si="34"/>
        <v>103.41999999999999</v>
      </c>
      <c r="E154" s="17">
        <v>125</v>
      </c>
      <c r="F154" s="17">
        <v>125</v>
      </c>
      <c r="G154" s="17">
        <v>125</v>
      </c>
      <c r="H154" s="17">
        <f t="shared" si="25"/>
        <v>500</v>
      </c>
    </row>
    <row r="155" spans="1:8" x14ac:dyDescent="0.2">
      <c r="A155" s="10" t="s">
        <v>88</v>
      </c>
      <c r="B155" s="17">
        <v>1500</v>
      </c>
      <c r="C155" s="17">
        <v>2035.57</v>
      </c>
      <c r="D155" s="22">
        <f t="shared" si="34"/>
        <v>535.56999999999994</v>
      </c>
      <c r="E155" s="17">
        <v>1500</v>
      </c>
      <c r="F155" s="17">
        <v>1500</v>
      </c>
      <c r="G155" s="17">
        <v>1500</v>
      </c>
      <c r="H155" s="17">
        <f t="shared" si="25"/>
        <v>6000</v>
      </c>
    </row>
    <row r="156" spans="1:8" x14ac:dyDescent="0.2">
      <c r="A156" s="10" t="s">
        <v>89</v>
      </c>
      <c r="B156" s="17">
        <v>100</v>
      </c>
      <c r="C156" s="17">
        <v>320.10000000000002</v>
      </c>
      <c r="D156" s="22">
        <f t="shared" si="34"/>
        <v>220.10000000000002</v>
      </c>
      <c r="E156" s="17">
        <v>100</v>
      </c>
      <c r="F156" s="17">
        <v>100</v>
      </c>
      <c r="G156" s="17">
        <v>100</v>
      </c>
      <c r="H156" s="17">
        <f t="shared" ref="H156:H159" si="35">(((B156)+(E156))+(F156))+(G156)</f>
        <v>400</v>
      </c>
    </row>
    <row r="157" spans="1:8" x14ac:dyDescent="0.2">
      <c r="A157" s="10" t="s">
        <v>90</v>
      </c>
      <c r="B157" s="17">
        <v>75</v>
      </c>
      <c r="C157" s="17">
        <v>1105.19</v>
      </c>
      <c r="D157" s="22">
        <f t="shared" si="34"/>
        <v>1030.19</v>
      </c>
      <c r="E157" s="17">
        <v>75</v>
      </c>
      <c r="F157" s="17">
        <v>75</v>
      </c>
      <c r="G157" s="17">
        <v>75</v>
      </c>
      <c r="H157" s="17">
        <f t="shared" si="35"/>
        <v>300</v>
      </c>
    </row>
    <row r="158" spans="1:8" x14ac:dyDescent="0.2">
      <c r="A158" s="10" t="s">
        <v>91</v>
      </c>
      <c r="B158" s="17">
        <v>100</v>
      </c>
      <c r="C158" s="17">
        <v>162</v>
      </c>
      <c r="D158" s="22">
        <f t="shared" si="34"/>
        <v>62</v>
      </c>
      <c r="E158" s="17">
        <v>100</v>
      </c>
      <c r="F158" s="17">
        <v>100</v>
      </c>
      <c r="G158" s="17">
        <v>100</v>
      </c>
      <c r="H158" s="17">
        <f t="shared" si="35"/>
        <v>400</v>
      </c>
    </row>
    <row r="159" spans="1:8" x14ac:dyDescent="0.2">
      <c r="A159" s="10" t="s">
        <v>92</v>
      </c>
      <c r="B159" s="17">
        <v>45</v>
      </c>
      <c r="C159" s="17">
        <v>116.2</v>
      </c>
      <c r="D159" s="22">
        <f t="shared" si="34"/>
        <v>71.2</v>
      </c>
      <c r="E159" s="17">
        <v>45</v>
      </c>
      <c r="F159" s="17">
        <v>45</v>
      </c>
      <c r="G159" s="17">
        <v>45</v>
      </c>
      <c r="H159" s="17">
        <f t="shared" si="35"/>
        <v>180</v>
      </c>
    </row>
    <row r="160" spans="1:8" x14ac:dyDescent="0.2">
      <c r="A160" s="2" t="s">
        <v>93</v>
      </c>
      <c r="B160" s="18">
        <f>SUM(B152:B159)</f>
        <v>3495</v>
      </c>
      <c r="C160" s="19">
        <f>SUM(C152:C159)</f>
        <v>5293.08</v>
      </c>
      <c r="D160" s="21">
        <f t="shared" si="34"/>
        <v>1798.08</v>
      </c>
      <c r="E160" s="18">
        <f t="shared" ref="E160:H160" si="36">SUM(E152:E159)</f>
        <v>3495</v>
      </c>
      <c r="F160" s="18">
        <f t="shared" si="36"/>
        <v>3495</v>
      </c>
      <c r="G160" s="18">
        <f t="shared" si="36"/>
        <v>3495</v>
      </c>
      <c r="H160" s="18">
        <f t="shared" si="36"/>
        <v>13980</v>
      </c>
    </row>
    <row r="161" spans="1:8" x14ac:dyDescent="0.2">
      <c r="A161" s="2"/>
      <c r="B161" s="19"/>
      <c r="C161" s="19"/>
      <c r="D161" s="21"/>
      <c r="E161" s="19"/>
      <c r="F161" s="19"/>
      <c r="G161" s="19"/>
      <c r="H161" s="19"/>
    </row>
    <row r="162" spans="1:8" x14ac:dyDescent="0.2">
      <c r="A162" s="2" t="s">
        <v>94</v>
      </c>
      <c r="B162" s="18">
        <f>SUM(B160,B149,B144,B143,B141,B133,B128,B123,B117,B112,B96,B90,B84,B83,B81,B68,B55,B48,B42,B36,B35,B34,B32,B30,B33)</f>
        <v>280670.83</v>
      </c>
      <c r="C162" s="18">
        <f>SUM(C160,C149,C144,C143,C141,C133,C128,C123,C117,C112,C96,C90,C84,C83,C81,C68,C55,C48,C42,C36,C35,C34,C32,C30,C33)</f>
        <v>192968.31000000003</v>
      </c>
      <c r="D162" s="21">
        <f t="shared" ref="D162" si="37">SUM(D160,D149,D144,D143,D141,D133,D128,D123,D117,D112,D96,D90,D84,D83,D81,D68,D55,D48,D42,D36,D35,D34,D32,D30)</f>
        <v>-88429.669999999984</v>
      </c>
      <c r="E162" s="18">
        <f t="shared" ref="E162:H162" si="38">SUM(E160,E149,E144,E143,E141,E133,E128,E123,E117,E112,E96,E90,E84,E83,E81,E68,E55,E48,E42,E36,E35,E34,E32,E30)</f>
        <v>252773.83000000002</v>
      </c>
      <c r="F162" s="18">
        <f t="shared" si="38"/>
        <v>266737.83</v>
      </c>
      <c r="G162" s="18">
        <f t="shared" si="38"/>
        <v>419403.83</v>
      </c>
      <c r="H162" s="18">
        <f t="shared" si="38"/>
        <v>1227279.02</v>
      </c>
    </row>
    <row r="163" spans="1:8" x14ac:dyDescent="0.2">
      <c r="A163" s="2" t="s">
        <v>95</v>
      </c>
      <c r="B163" s="18">
        <f>SUM(B22-B162)</f>
        <v>-152845.83000000002</v>
      </c>
      <c r="C163" s="18">
        <f t="shared" ref="C163:D163" si="39">SUM(C22-C162)</f>
        <v>-32283.500000000029</v>
      </c>
      <c r="D163" s="21">
        <f t="shared" si="39"/>
        <v>121289.47999999998</v>
      </c>
      <c r="E163" s="18">
        <f t="shared" ref="E163:H163" si="40">SUM(E22-E162)</f>
        <v>67751.169999999984</v>
      </c>
      <c r="F163" s="18">
        <f t="shared" si="40"/>
        <v>17287.169999999984</v>
      </c>
      <c r="G163" s="18">
        <f t="shared" si="40"/>
        <v>-227978.83000000002</v>
      </c>
      <c r="H163" s="18">
        <f t="shared" si="40"/>
        <v>-303479.02</v>
      </c>
    </row>
    <row r="164" spans="1:8" x14ac:dyDescent="0.2">
      <c r="A164" s="23"/>
      <c r="B164" s="24"/>
      <c r="C164" s="24"/>
      <c r="D164" s="33"/>
      <c r="E164" s="24"/>
      <c r="F164" s="24"/>
      <c r="G164" s="24"/>
      <c r="H164" s="24"/>
    </row>
    <row r="165" spans="1:8" x14ac:dyDescent="0.2">
      <c r="A165" s="23"/>
      <c r="B165" s="25"/>
      <c r="C165" s="25"/>
      <c r="D165" s="26"/>
      <c r="E165" s="25"/>
      <c r="F165" s="25"/>
      <c r="G165" s="25"/>
      <c r="H165" s="25"/>
    </row>
    <row r="166" spans="1:8" x14ac:dyDescent="0.2">
      <c r="A166" s="23"/>
      <c r="B166" s="26"/>
      <c r="C166" s="26"/>
      <c r="D166" s="26"/>
      <c r="E166" s="26"/>
      <c r="F166" s="26"/>
      <c r="G166" s="26"/>
      <c r="H166" s="26"/>
    </row>
    <row r="167" spans="1:8" x14ac:dyDescent="0.2">
      <c r="A167" s="23"/>
      <c r="B167" s="27"/>
      <c r="C167" s="27"/>
      <c r="D167" s="27"/>
      <c r="E167" s="27"/>
      <c r="F167" s="27"/>
      <c r="G167" s="27"/>
      <c r="H167" s="27"/>
    </row>
    <row r="168" spans="1:8" x14ac:dyDescent="0.2">
      <c r="A168" s="23"/>
      <c r="B168" s="27"/>
      <c r="C168" s="27"/>
      <c r="D168" s="27"/>
      <c r="E168" s="27"/>
      <c r="F168" s="27"/>
      <c r="G168" s="27"/>
      <c r="H168" s="27"/>
    </row>
    <row r="169" spans="1:8" x14ac:dyDescent="0.2">
      <c r="A169" s="23"/>
      <c r="B169" s="27"/>
      <c r="C169" s="27"/>
      <c r="D169" s="27"/>
      <c r="E169" s="27"/>
      <c r="F169" s="27"/>
      <c r="G169" s="27"/>
      <c r="H169" s="27"/>
    </row>
    <row r="170" spans="1:8" x14ac:dyDescent="0.2">
      <c r="A170" s="23"/>
      <c r="B170" s="24"/>
      <c r="C170" s="24"/>
      <c r="D170" s="33"/>
      <c r="E170" s="24"/>
      <c r="F170" s="24"/>
      <c r="G170" s="24"/>
      <c r="H170" s="24"/>
    </row>
    <row r="171" spans="1:8" x14ac:dyDescent="0.2">
      <c r="A171" s="28"/>
      <c r="B171" s="29"/>
      <c r="C171" s="29"/>
      <c r="D171" s="34"/>
      <c r="E171" s="29"/>
      <c r="F171" s="29"/>
      <c r="G171" s="29"/>
      <c r="H171" s="29"/>
    </row>
    <row r="172" spans="1:8" x14ac:dyDescent="0.2">
      <c r="A172" s="28"/>
      <c r="B172" s="29"/>
      <c r="C172" s="29"/>
      <c r="D172" s="34"/>
      <c r="E172" s="29"/>
      <c r="F172" s="29"/>
      <c r="G172" s="29"/>
      <c r="H172" s="29"/>
    </row>
    <row r="173" spans="1:8" x14ac:dyDescent="0.2">
      <c r="A173" s="35"/>
      <c r="B173" s="36"/>
      <c r="C173" s="36"/>
      <c r="D173" s="36"/>
      <c r="E173" s="36"/>
      <c r="F173" s="36"/>
      <c r="G173" s="36"/>
      <c r="H173" s="36"/>
    </row>
    <row r="174" spans="1:8" x14ac:dyDescent="0.2">
      <c r="A174" s="28"/>
      <c r="B174" s="29"/>
      <c r="C174" s="29"/>
      <c r="D174" s="34"/>
      <c r="E174" s="29"/>
      <c r="F174" s="29"/>
      <c r="G174" s="29"/>
      <c r="H174" s="29"/>
    </row>
    <row r="175" spans="1:8" x14ac:dyDescent="0.2">
      <c r="A175" s="28"/>
      <c r="B175" s="29"/>
      <c r="C175" s="29"/>
      <c r="D175" s="34"/>
      <c r="E175" s="29"/>
      <c r="F175" s="29"/>
      <c r="G175" s="29"/>
      <c r="H175" s="29"/>
    </row>
    <row r="176" spans="1:8" x14ac:dyDescent="0.2">
      <c r="A176" s="28"/>
      <c r="B176" s="29"/>
      <c r="C176" s="29"/>
      <c r="D176" s="34"/>
      <c r="E176" s="29"/>
      <c r="F176" s="29"/>
      <c r="G176" s="29"/>
      <c r="H176" s="29"/>
    </row>
    <row r="177" spans="1:8" x14ac:dyDescent="0.2">
      <c r="A177" s="28"/>
      <c r="B177" s="29"/>
      <c r="C177" s="29"/>
      <c r="D177" s="34"/>
      <c r="E177" s="29"/>
      <c r="F177" s="29"/>
      <c r="G177" s="29"/>
      <c r="H177" s="29"/>
    </row>
    <row r="178" spans="1:8" x14ac:dyDescent="0.2">
      <c r="A178" s="28"/>
      <c r="B178" s="29"/>
      <c r="C178" s="29"/>
      <c r="D178" s="34"/>
      <c r="E178" s="29"/>
      <c r="F178" s="29"/>
      <c r="G178" s="29"/>
      <c r="H178" s="29"/>
    </row>
    <row r="179" spans="1:8" x14ac:dyDescent="0.2">
      <c r="A179" s="28"/>
      <c r="B179" s="29"/>
      <c r="C179" s="29"/>
      <c r="D179" s="34"/>
      <c r="E179" s="29"/>
      <c r="F179" s="29"/>
      <c r="G179" s="29"/>
      <c r="H179" s="29"/>
    </row>
    <row r="180" spans="1:8" x14ac:dyDescent="0.2">
      <c r="A180" s="28"/>
      <c r="B180" s="29"/>
      <c r="C180" s="29"/>
      <c r="D180" s="34"/>
      <c r="E180" s="29"/>
      <c r="F180" s="29"/>
      <c r="G180" s="29"/>
      <c r="H180" s="29"/>
    </row>
    <row r="181" spans="1:8" x14ac:dyDescent="0.2">
      <c r="A181" s="28"/>
      <c r="B181" s="29"/>
      <c r="C181" s="29"/>
      <c r="D181" s="34"/>
      <c r="E181" s="29"/>
      <c r="F181" s="29"/>
      <c r="G181" s="29"/>
      <c r="H181" s="29"/>
    </row>
    <row r="182" spans="1:8" x14ac:dyDescent="0.2">
      <c r="A182" s="28"/>
      <c r="B182" s="29"/>
      <c r="C182" s="29"/>
      <c r="D182" s="34"/>
      <c r="E182" s="29"/>
      <c r="F182" s="29"/>
      <c r="G182" s="29"/>
      <c r="H182" s="29"/>
    </row>
    <row r="183" spans="1:8" x14ac:dyDescent="0.2">
      <c r="A183" s="28"/>
      <c r="B183" s="29"/>
      <c r="C183" s="29"/>
      <c r="D183" s="34"/>
      <c r="E183" s="29"/>
      <c r="F183" s="29"/>
      <c r="G183" s="29"/>
      <c r="H183" s="29"/>
    </row>
    <row r="184" spans="1:8" x14ac:dyDescent="0.2">
      <c r="A184" s="28"/>
      <c r="B184" s="29"/>
      <c r="C184" s="29"/>
      <c r="D184" s="34"/>
      <c r="E184" s="29"/>
      <c r="F184" s="29"/>
      <c r="G184" s="29"/>
      <c r="H184" s="29"/>
    </row>
    <row r="185" spans="1:8" x14ac:dyDescent="0.2">
      <c r="A185" s="28"/>
      <c r="B185" s="29"/>
      <c r="C185" s="29"/>
      <c r="D185" s="34"/>
      <c r="E185" s="29"/>
      <c r="F185" s="29"/>
      <c r="G185" s="29"/>
      <c r="H185" s="29"/>
    </row>
    <row r="186" spans="1:8" x14ac:dyDescent="0.2">
      <c r="A186" s="28"/>
      <c r="B186" s="29"/>
      <c r="C186" s="29"/>
      <c r="D186" s="34"/>
      <c r="E186" s="29"/>
      <c r="F186" s="29"/>
      <c r="G186" s="29"/>
      <c r="H186" s="29"/>
    </row>
    <row r="187" spans="1:8" x14ac:dyDescent="0.2">
      <c r="A187" s="28"/>
      <c r="B187" s="29"/>
      <c r="C187" s="29"/>
      <c r="D187" s="34"/>
      <c r="E187" s="29"/>
      <c r="F187" s="29"/>
      <c r="G187" s="29"/>
      <c r="H187" s="29"/>
    </row>
    <row r="188" spans="1:8" x14ac:dyDescent="0.2">
      <c r="A188" s="28"/>
      <c r="B188" s="29"/>
      <c r="C188" s="29"/>
      <c r="D188" s="34"/>
      <c r="E188" s="29"/>
      <c r="F188" s="29"/>
      <c r="G188" s="29"/>
      <c r="H188" s="29"/>
    </row>
    <row r="189" spans="1:8" x14ac:dyDescent="0.2">
      <c r="A189" s="28"/>
      <c r="B189" s="29"/>
      <c r="C189" s="29"/>
      <c r="D189" s="34"/>
      <c r="E189" s="29"/>
      <c r="F189" s="29"/>
      <c r="G189" s="29"/>
      <c r="H189" s="29"/>
    </row>
    <row r="190" spans="1:8" x14ac:dyDescent="0.2">
      <c r="A190" s="28"/>
      <c r="B190" s="29"/>
      <c r="C190" s="29"/>
      <c r="D190" s="34"/>
      <c r="E190" s="29"/>
      <c r="F190" s="29"/>
      <c r="G190" s="29"/>
      <c r="H190" s="29"/>
    </row>
    <row r="191" spans="1:8" x14ac:dyDescent="0.2">
      <c r="A191" s="28"/>
      <c r="B191" s="29"/>
      <c r="C191" s="29"/>
      <c r="D191" s="34"/>
      <c r="E191" s="29"/>
      <c r="F191" s="29"/>
      <c r="G191" s="29"/>
      <c r="H191" s="29"/>
    </row>
    <row r="192" spans="1:8" x14ac:dyDescent="0.2">
      <c r="A192" s="28"/>
      <c r="B192" s="29"/>
      <c r="C192" s="29"/>
      <c r="D192" s="34"/>
      <c r="E192" s="29"/>
      <c r="F192" s="29"/>
      <c r="G192" s="29"/>
      <c r="H192" s="29"/>
    </row>
  </sheetData>
  <mergeCells count="4">
    <mergeCell ref="A173:H173"/>
    <mergeCell ref="A1:H1"/>
    <mergeCell ref="A2:H2"/>
    <mergeCell ref="A3:H3"/>
  </mergeCells>
  <phoneticPr fontId="11" type="noConversion"/>
  <printOptions gridLines="1"/>
  <pageMargins left="0.7" right="0.7" top="0.75" bottom="0.75" header="0.3" footer="0.3"/>
  <pageSetup fitToHeight="8" orientation="landscape" horizontalDpi="0" verticalDpi="0" copies="3"/>
  <ignoredErrors>
    <ignoredError sqref="D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Statement of Activity</vt:lpstr>
      <vt:lpstr>'Statement of Activity'!Print_Area</vt:lpstr>
      <vt:lpstr>'Statement of Activity'!Print_Titles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Joshua Alcorn</cp:lastModifiedBy>
  <cp:lastPrinted>2017-12-20T20:27:13Z</cp:lastPrinted>
  <dcterms:created xsi:type="dcterms:W3CDTF">2017-12-14T17:09:32Z</dcterms:created>
  <dcterms:modified xsi:type="dcterms:W3CDTF">2018-04-13T18:57:53Z</dcterms:modified>
</cp:coreProperties>
</file>